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6380" windowHeight="8200" tabRatio="765" activeTab="7"/>
  </bookViews>
  <sheets>
    <sheet name="CAPA" sheetId="1" r:id="rId1"/>
    <sheet name="Custos Administrativos" sheetId="2" r:id="rId2"/>
    <sheet name="MP" sheetId="3" r:id="rId3"/>
    <sheet name="Custos" sheetId="4" r:id="rId4"/>
    <sheet name="Encomenda" sheetId="5" r:id="rId5"/>
    <sheet name="Plano de Compras" sheetId="6" r:id="rId6"/>
    <sheet name="Plano de Produção" sheetId="7" r:id="rId7"/>
    <sheet name="Plano Financeiro" sheetId="8" r:id="rId8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B8" authorId="0">
      <text>
        <r>
          <rPr>
            <sz val="10"/>
            <rFont val="Arial"/>
            <family val="2"/>
          </rPr>
          <t>Esse valor representa o valor da remuneração esperada mais os impostos .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D5" authorId="0">
      <text>
        <r>
          <rPr>
            <sz val="10"/>
            <rFont val="Arial"/>
            <family val="2"/>
          </rPr>
          <t>A quantidade de matérias-primas e trabalho que serão descritas produzem uma quantidade de produtos. Coloque aqui esse valor.</t>
        </r>
      </text>
    </comment>
    <comment ref="D49" authorId="0">
      <text>
        <r>
          <rPr>
            <sz val="10"/>
            <rFont val="Arial"/>
            <family val="2"/>
          </rPr>
          <t>A quantidade de matérias-primas e trabalho que serão descritas produzem uma quantidade de produtos. Coloque aqui esse valor.</t>
        </r>
      </text>
    </comment>
    <comment ref="D93" authorId="0">
      <text>
        <r>
          <rPr>
            <sz val="10"/>
            <rFont val="Arial"/>
            <family val="2"/>
          </rPr>
          <t>A quantidade de matérias-primas e trabalho que serão descritas produzem uma quantidade de produtos. Coloque aqui esse valor.</t>
        </r>
      </text>
    </comment>
    <comment ref="D137" authorId="0">
      <text>
        <r>
          <rPr>
            <sz val="10"/>
            <rFont val="Arial"/>
            <family val="2"/>
          </rPr>
          <t>A quantidade de matérias-primas e trabalho que serão descritas produzem uma quantidade de produtos. Coloque aqui esse valor.</t>
        </r>
      </text>
    </comment>
    <comment ref="D181" authorId="0">
      <text>
        <r>
          <rPr>
            <sz val="10"/>
            <rFont val="Arial"/>
            <family val="2"/>
          </rPr>
          <t>A quantidade de matérias-primas e trabalho que serão descritas produzem uma quantidade de produtos. Coloque aqui esse valor.</t>
        </r>
      </text>
    </comment>
    <comment ref="D225" authorId="0">
      <text>
        <r>
          <rPr>
            <sz val="10"/>
            <rFont val="Arial"/>
            <family val="2"/>
          </rPr>
          <t>A quantidade de matérias-primas e trabalho que serão descritas produzem uma quantidade de produtos. Coloque aqui esse valor.</t>
        </r>
      </text>
    </comment>
    <comment ref="D269" authorId="0">
      <text>
        <r>
          <rPr>
            <sz val="10"/>
            <rFont val="Arial"/>
            <family val="2"/>
          </rPr>
          <t>A quantidade de matérias-primas e trabalho que serão descritas produzem uma quantidade de produtos. Coloque aqui esse valor.</t>
        </r>
      </text>
    </comment>
    <comment ref="D313" authorId="0">
      <text>
        <r>
          <rPr>
            <sz val="10"/>
            <rFont val="Arial"/>
            <family val="2"/>
          </rPr>
          <t>A quantidade de matérias-primas e trabalho que serão descritas produzem uma quantidade de produtos. Coloque aqui esse valor.</t>
        </r>
      </text>
    </comment>
    <comment ref="D357" authorId="0">
      <text>
        <r>
          <rPr>
            <sz val="10"/>
            <rFont val="Arial"/>
            <family val="2"/>
          </rPr>
          <t>A quantidade de matérias-primas e trabalho que serão descritas produzem uma quantidade de produtos. Coloque aqui esse valor.</t>
        </r>
      </text>
    </comment>
    <comment ref="D401" authorId="0">
      <text>
        <r>
          <rPr>
            <sz val="10"/>
            <rFont val="Arial"/>
            <family val="2"/>
          </rPr>
          <t>A quantidade de matérias-primas e trabalho que serão descritas produzem uma quantidade de produtos. Coloque aqui esse valor.</t>
        </r>
      </text>
    </comment>
    <comment ref="D445" authorId="0">
      <text>
        <r>
          <rPr>
            <sz val="10"/>
            <rFont val="Arial"/>
            <family val="2"/>
          </rPr>
          <t>A quantidade de matérias-primas e trabalho que serão descritas produzem uma quantidade de produtos. Coloque aqui esse valor.</t>
        </r>
      </text>
    </comment>
    <comment ref="D489" authorId="0">
      <text>
        <r>
          <rPr>
            <sz val="10"/>
            <rFont val="Arial"/>
            <family val="2"/>
          </rPr>
          <t>A quantidade de matérias-primas e trabalho que serão descritas produzem uma quantidade de produtos. Coloque aqui esse valor.</t>
        </r>
      </text>
    </comment>
    <comment ref="D533" authorId="0">
      <text>
        <r>
          <rPr>
            <sz val="10"/>
            <rFont val="Arial"/>
            <family val="2"/>
          </rPr>
          <t>A quantidade de matérias-primas e trabalho que serão descritas produzem uma quantidade de produtos. Coloque aqui esse valor.</t>
        </r>
      </text>
    </comment>
    <comment ref="D577" authorId="0">
      <text>
        <r>
          <rPr>
            <sz val="10"/>
            <rFont val="Arial"/>
            <family val="2"/>
          </rPr>
          <t>A quantidade de matérias-primas e trabalho que serão descritas produzem uma quantidade de produtos. Coloque aqui esse valor.</t>
        </r>
      </text>
    </comment>
    <comment ref="D621" authorId="0">
      <text>
        <r>
          <rPr>
            <sz val="10"/>
            <rFont val="Arial"/>
            <family val="2"/>
          </rPr>
          <t>A quantidade de matérias-primas e trabalho que serão descritas produzem uma quantidade de produtos. Coloque aqui esse valor.</t>
        </r>
      </text>
    </comment>
  </commentList>
</comments>
</file>

<file path=xl/sharedStrings.xml><?xml version="1.0" encoding="utf-8"?>
<sst xmlns="http://schemas.openxmlformats.org/spreadsheetml/2006/main" count="629" uniqueCount="152">
  <si>
    <t>SISTEMA DE GESTÃO DE ENCOMENDAS</t>
  </si>
  <si>
    <t>COOPERILHA</t>
  </si>
  <si>
    <t>CUSTOS ADMINISTRATIVOS</t>
  </si>
  <si>
    <t>DESCREVA AS INFORMAÇÕES NECESSÁRIAS PARA SE ENCONTRAR OS CUSTOS ADMINISTRATIVOS MENSAIS DO EMPREENDIMENTO</t>
  </si>
  <si>
    <t>PESSOA JURÍDICA</t>
  </si>
  <si>
    <t>MICROEMPRESA</t>
  </si>
  <si>
    <t>ATIVIDADE ECONÔMICA</t>
  </si>
  <si>
    <t>PRODUÇÃO</t>
  </si>
  <si>
    <t xml:space="preserve">REMUNERAÇÃO  </t>
  </si>
  <si>
    <t>REMUNERAÇÃO MÍNIMA</t>
  </si>
  <si>
    <t>REM. MÍNIMA TRIBUTADA</t>
  </si>
  <si>
    <t>DEDICAÇÃO (HORAS)</t>
  </si>
  <si>
    <t>DIÁRIA</t>
  </si>
  <si>
    <t>DEDICAÇÃO MENSAL</t>
  </si>
  <si>
    <t>VALOR HORA</t>
  </si>
  <si>
    <t>CUSTOS ADMINISTRATIVOS DE MATERIAIS</t>
  </si>
  <si>
    <t>ITEM</t>
  </si>
  <si>
    <t>VALOR</t>
  </si>
  <si>
    <t>Prestação do empréstimo</t>
  </si>
  <si>
    <t>Telefone e internet</t>
  </si>
  <si>
    <t>Lanche da Tarde</t>
  </si>
  <si>
    <t>Água</t>
  </si>
  <si>
    <t>Transporte</t>
  </si>
  <si>
    <t>Luz</t>
  </si>
  <si>
    <t>TOTAL MATERIAS</t>
  </si>
  <si>
    <t>CUSTOS ADMINISTRATIVOS DE TRABALHO</t>
  </si>
  <si>
    <t>HORAS MENSAIS</t>
  </si>
  <si>
    <t>Compras</t>
  </si>
  <si>
    <t>Administrativo</t>
  </si>
  <si>
    <t>Vendas</t>
  </si>
  <si>
    <t>TOTAL TRABALHO</t>
  </si>
  <si>
    <t>TOTAL CUSTOS ADMINISTRATIVOS</t>
  </si>
  <si>
    <t>CADASTRO DAS MATÉRIAS-PRIMAS</t>
  </si>
  <si>
    <t>APRESENTE AS PRINCIPAIS INFORMAÇÕES SOBRE AS MATÉRIAS-PRIMAS UTILIZADAS PELO EMPREENDIMENTO</t>
  </si>
  <si>
    <t>DESCRIÇÃO</t>
  </si>
  <si>
    <t>FORNECEDOR</t>
  </si>
  <si>
    <t>QUANTIDADE MÍNIMA DA COMPRA</t>
  </si>
  <si>
    <t>UNIDADE DE MEDIDA</t>
  </si>
  <si>
    <t>PREÇO DA QUANTIDADE MÍNIMA</t>
  </si>
  <si>
    <t>PREÇO DE COMPRA UNITÁRIO</t>
  </si>
  <si>
    <t>Alça de tecido</t>
  </si>
  <si>
    <t>Aslan Com. Armarinho</t>
  </si>
  <si>
    <t>METROS</t>
  </si>
  <si>
    <t>Areia Colorida</t>
  </si>
  <si>
    <t>Rei do Real</t>
  </si>
  <si>
    <t>GRAMAS</t>
  </si>
  <si>
    <t xml:space="preserve">Banner </t>
  </si>
  <si>
    <t>Doação</t>
  </si>
  <si>
    <t>UNIDADES</t>
  </si>
  <si>
    <t>Cola Branca</t>
  </si>
  <si>
    <t>Depósito da Praça</t>
  </si>
  <si>
    <t>MILILITROS</t>
  </si>
  <si>
    <t>Elástico</t>
  </si>
  <si>
    <t>Rei do Armarinho</t>
  </si>
  <si>
    <t>Espuma</t>
  </si>
  <si>
    <t>Aunde</t>
  </si>
  <si>
    <t>Fita Adesiva</t>
  </si>
  <si>
    <t>Kalunga</t>
  </si>
  <si>
    <t>Garrafa</t>
  </si>
  <si>
    <t>Coleta</t>
  </si>
  <si>
    <t>Gesso</t>
  </si>
  <si>
    <t>Linha</t>
  </si>
  <si>
    <t>Papelão</t>
  </si>
  <si>
    <t>Plástico (30)</t>
  </si>
  <si>
    <t>Niazi Chohfi</t>
  </si>
  <si>
    <t>Silk</t>
  </si>
  <si>
    <t>Empresa de silk</t>
  </si>
  <si>
    <t>Tecido Chita e Tergal</t>
  </si>
  <si>
    <t>Tecido de algodão crú</t>
  </si>
  <si>
    <t>Tecido Estampado</t>
  </si>
  <si>
    <t>Loja Vicente de carvalho</t>
  </si>
  <si>
    <t>Tinta</t>
  </si>
  <si>
    <t>Singer</t>
  </si>
  <si>
    <t>TNT</t>
  </si>
  <si>
    <t>Niazi</t>
  </si>
  <si>
    <t>Velcro 1,5 cm</t>
  </si>
  <si>
    <t>Velcro 2 cm</t>
  </si>
  <si>
    <t>CUSTOS PRODUTIVOS</t>
  </si>
  <si>
    <t>APRESENTE OS CUSTOS PRODUTIVOS DE CADA PRODUTO/SERVIÇO DO EMPREENDIMENTO</t>
  </si>
  <si>
    <t>Ecobag</t>
  </si>
  <si>
    <t>HISTÓRICO DE VENDAS</t>
  </si>
  <si>
    <t>RENDIMENTO DA PRODUÇÃO</t>
  </si>
  <si>
    <t>PERÍODO</t>
  </si>
  <si>
    <t>QUANTIDADE</t>
  </si>
  <si>
    <t>MÊS 1</t>
  </si>
  <si>
    <t>MÊS 2</t>
  </si>
  <si>
    <t>MÊS 3</t>
  </si>
  <si>
    <t>MÉDIA DE VENDAS</t>
  </si>
  <si>
    <t>CUSTOS DE MATÉRIA PRIMA</t>
  </si>
  <si>
    <t>MATÉRIA-PRIMA</t>
  </si>
  <si>
    <t>QUANTIDADE UTILIZADA</t>
  </si>
  <si>
    <t>UNIDADES DE MEDIDA</t>
  </si>
  <si>
    <t>CUSTO DA MATÉRIA PRIMA</t>
  </si>
  <si>
    <t>CUSTO TOTAL DE MATÉRIA PRIMA</t>
  </si>
  <si>
    <t>CUSTO UNITÁRIO DE MATÉRIA PRIMA</t>
  </si>
  <si>
    <t>CUSTO DO TRABALHO</t>
  </si>
  <si>
    <t>ETAPA DE PRODUÇÃO</t>
  </si>
  <si>
    <t>HORAS DE TRABALHO</t>
  </si>
  <si>
    <t>VALOR DA HORA DE TRABALHO</t>
  </si>
  <si>
    <t>HORAS</t>
  </si>
  <si>
    <t>MINUTOS</t>
  </si>
  <si>
    <t>Corte do banner e alça</t>
  </si>
  <si>
    <t>Costura</t>
  </si>
  <si>
    <t>Alinhavagem</t>
  </si>
  <si>
    <t>TOTAL DE HORAS</t>
  </si>
  <si>
    <t>CUSTO TOTAL DO TRABALHO</t>
  </si>
  <si>
    <t>CUSTO UNITÁRIO DO TRABALHO</t>
  </si>
  <si>
    <t>DISTRIBUIÇÃO DO CUSTO FIXO E DESPESAS</t>
  </si>
  <si>
    <t>DISTRIBUIÇÃO DO CUSTO FIXO E DESPESAS NOS PRODUTOS</t>
  </si>
  <si>
    <t>CUSTO FIXO E DESPESAS UNITÁRIO</t>
  </si>
  <si>
    <t>Necessaire</t>
  </si>
  <si>
    <t>Pufes</t>
  </si>
  <si>
    <t>Lavagem</t>
  </si>
  <si>
    <t>Secagem</t>
  </si>
  <si>
    <t>Corte e montagem</t>
  </si>
  <si>
    <t>Amarração</t>
  </si>
  <si>
    <t>Corte da espuma</t>
  </si>
  <si>
    <t>NOME DO PRODUTO</t>
  </si>
  <si>
    <t>ENCOMENDA</t>
  </si>
  <si>
    <t>CLIENTE</t>
  </si>
  <si>
    <t>hsbc</t>
  </si>
  <si>
    <t>PRAZO (DIAS ÚTEIS)</t>
  </si>
  <si>
    <t>PEDIDO</t>
  </si>
  <si>
    <t>PRODUTO</t>
  </si>
  <si>
    <t>PREÇO</t>
  </si>
  <si>
    <t>FATURAMENTO</t>
  </si>
  <si>
    <t>TEMPO DE TRABALHO</t>
  </si>
  <si>
    <t>CUSTO DE TRABALHO</t>
  </si>
  <si>
    <t xml:space="preserve">VALOR DA ENCOMENDA </t>
  </si>
  <si>
    <t>SOBRA</t>
  </si>
  <si>
    <t>LISTA DE COMPRAS</t>
  </si>
  <si>
    <t>CUSTO UNITÁRIO</t>
  </si>
  <si>
    <t>CAPITAL DE GIRO</t>
  </si>
  <si>
    <t>TOTAL</t>
  </si>
  <si>
    <t>ROTINA DE PRODUÇÃO</t>
  </si>
  <si>
    <t>POR RECEITA</t>
  </si>
  <si>
    <t>POR HORAS</t>
  </si>
  <si>
    <t>PRODUÇÃO DIÁRIA</t>
  </si>
  <si>
    <t>PRODUÇÃO SEMANAL</t>
  </si>
  <si>
    <t>HORAS DIÁRIAS</t>
  </si>
  <si>
    <t>HORAS SEMANAIS</t>
  </si>
  <si>
    <t>NÚMERO DE INTEGRANTES</t>
  </si>
  <si>
    <t>JORNADA DE TRABALHO</t>
  </si>
  <si>
    <t>PLANO FINANCEIRO</t>
  </si>
  <si>
    <t>CUSTO DE MATÉRIAS PRIMAS</t>
  </si>
  <si>
    <t>CUSTO TRIBUTÁRIO</t>
  </si>
  <si>
    <t>CUSTO DE TRANSPORTE</t>
  </si>
  <si>
    <t>PARTICIPAÇAO DO CUSTO FIXO</t>
  </si>
  <si>
    <t>FUNDO RESERVA</t>
  </si>
  <si>
    <t>CUSTO TOTAL</t>
  </si>
  <si>
    <t>VALOR DA ENCOMENDA</t>
  </si>
  <si>
    <t>SOBRA DA ENCOMENDA</t>
  </si>
</sst>
</file>

<file path=xl/styles.xml><?xml version="1.0" encoding="utf-8"?>
<styleSheet xmlns="http://schemas.openxmlformats.org/spreadsheetml/2006/main">
  <numFmts count="12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[$R$-416]\ #,##0.00;[Red]\-[$R$-416]\ #,##0.00"/>
    <numFmt numFmtId="165" formatCode="&quot; R$ &quot;#,##0.00\ ;&quot; R$ (&quot;#,##0.00\);&quot; R$ -&quot;#\ ;@\ "/>
    <numFmt numFmtId="166" formatCode="&quot;R$ &quot;#,##0.00"/>
    <numFmt numFmtId="167" formatCode="0.0"/>
  </numFmts>
  <fonts count="48">
    <font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sz val="10"/>
      <name val="Verdana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8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26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26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34" borderId="0" xfId="0" applyFill="1" applyAlignment="1">
      <alignment/>
    </xf>
    <xf numFmtId="0" fontId="5" fillId="35" borderId="10" xfId="0" applyFont="1" applyFill="1" applyBorder="1" applyAlignment="1" applyProtection="1">
      <alignment horizontal="center"/>
      <protection/>
    </xf>
    <xf numFmtId="0" fontId="5" fillId="35" borderId="10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 applyProtection="1">
      <alignment horizontal="center" wrapText="1"/>
      <protection locked="0"/>
    </xf>
    <xf numFmtId="0" fontId="6" fillId="36" borderId="10" xfId="0" applyFont="1" applyFill="1" applyBorder="1" applyAlignment="1" applyProtection="1">
      <alignment horizontal="center" vertical="center"/>
      <protection/>
    </xf>
    <xf numFmtId="0" fontId="0" fillId="35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 wrapText="1"/>
      <protection locked="0"/>
    </xf>
    <xf numFmtId="0" fontId="6" fillId="35" borderId="10" xfId="0" applyFont="1" applyFill="1" applyBorder="1" applyAlignment="1" applyProtection="1">
      <alignment horizontal="center"/>
      <protection/>
    </xf>
    <xf numFmtId="0" fontId="6" fillId="35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wrapText="1"/>
      <protection locked="0"/>
    </xf>
    <xf numFmtId="164" fontId="0" fillId="37" borderId="10" xfId="0" applyNumberFormat="1" applyFill="1" applyBorder="1" applyAlignment="1" applyProtection="1">
      <alignment horizontal="center"/>
      <protection/>
    </xf>
    <xf numFmtId="164" fontId="6" fillId="35" borderId="10" xfId="0" applyNumberFormat="1" applyFont="1" applyFill="1" applyBorder="1" applyAlignment="1" applyProtection="1">
      <alignment horizontal="center" vertical="center" wrapText="1"/>
      <protection/>
    </xf>
    <xf numFmtId="164" fontId="6" fillId="35" borderId="10" xfId="0" applyNumberFormat="1" applyFont="1" applyFill="1" applyBorder="1" applyAlignment="1" applyProtection="1">
      <alignment horizontal="center"/>
      <protection/>
    </xf>
    <xf numFmtId="0" fontId="0" fillId="34" borderId="0" xfId="0" applyFill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164" fontId="0" fillId="34" borderId="0" xfId="0" applyNumberFormat="1" applyFill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164" fontId="5" fillId="35" borderId="10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64" fontId="0" fillId="0" borderId="10" xfId="0" applyNumberFormat="1" applyBorder="1" applyAlignment="1" applyProtection="1">
      <alignment horizontal="center" vertical="center"/>
      <protection locked="0"/>
    </xf>
    <xf numFmtId="164" fontId="0" fillId="37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164" fontId="0" fillId="0" borderId="10" xfId="0" applyNumberFormat="1" applyFont="1" applyBorder="1" applyAlignment="1" applyProtection="1">
      <alignment horizontal="center"/>
      <protection locked="0"/>
    </xf>
    <xf numFmtId="0" fontId="0" fillId="34" borderId="0" xfId="0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/>
      <protection/>
    </xf>
    <xf numFmtId="0" fontId="5" fillId="36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35" borderId="10" xfId="0" applyFont="1" applyFill="1" applyBorder="1" applyAlignment="1" applyProtection="1">
      <alignment horizontal="center" wrapText="1"/>
      <protection/>
    </xf>
    <xf numFmtId="0" fontId="5" fillId="35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64" fontId="0" fillId="35" borderId="10" xfId="0" applyNumberFormat="1" applyFill="1" applyBorder="1" applyAlignment="1" applyProtection="1">
      <alignment horizontal="center"/>
      <protection/>
    </xf>
    <xf numFmtId="0" fontId="0" fillId="0" borderId="10" xfId="0" applyNumberFormat="1" applyFill="1" applyBorder="1" applyAlignment="1" applyProtection="1">
      <alignment horizontal="center"/>
      <protection locked="0"/>
    </xf>
    <xf numFmtId="164" fontId="0" fillId="35" borderId="10" xfId="0" applyNumberForma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164" fontId="5" fillId="35" borderId="10" xfId="0" applyNumberFormat="1" applyFont="1" applyFill="1" applyBorder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/>
      <protection/>
    </xf>
    <xf numFmtId="0" fontId="5" fillId="35" borderId="10" xfId="0" applyFont="1" applyFill="1" applyBorder="1" applyAlignment="1" applyProtection="1">
      <alignment horizontal="left"/>
      <protection locked="0"/>
    </xf>
    <xf numFmtId="164" fontId="0" fillId="35" borderId="10" xfId="0" applyNumberFormat="1" applyFont="1" applyFill="1" applyBorder="1" applyAlignment="1" applyProtection="1">
      <alignment horizontal="center" vertical="center"/>
      <protection/>
    </xf>
    <xf numFmtId="164" fontId="0" fillId="35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0" fillId="0" borderId="11" xfId="0" applyFont="1" applyFill="1" applyBorder="1" applyAlignment="1" applyProtection="1">
      <alignment horizontal="center"/>
      <protection locked="0"/>
    </xf>
    <xf numFmtId="0" fontId="9" fillId="0" borderId="10" xfId="0" applyNumberFormat="1" applyFont="1" applyBorder="1" applyAlignment="1">
      <alignment horizontal="center" wrapText="1"/>
    </xf>
    <xf numFmtId="165" fontId="5" fillId="35" borderId="10" xfId="44" applyFont="1" applyFill="1" applyBorder="1" applyAlignment="1" applyProtection="1">
      <alignment horizontal="center"/>
      <protection/>
    </xf>
    <xf numFmtId="164" fontId="5" fillId="35" borderId="10" xfId="0" applyNumberFormat="1" applyFont="1" applyFill="1" applyBorder="1" applyAlignment="1" applyProtection="1">
      <alignment/>
      <protection/>
    </xf>
    <xf numFmtId="0" fontId="5" fillId="35" borderId="10" xfId="0" applyFont="1" applyFill="1" applyBorder="1" applyAlignment="1" applyProtection="1">
      <alignment/>
      <protection/>
    </xf>
    <xf numFmtId="0" fontId="0" fillId="37" borderId="10" xfId="0" applyFill="1" applyBorder="1" applyAlignment="1" applyProtection="1">
      <alignment horizontal="center"/>
      <protection/>
    </xf>
    <xf numFmtId="165" fontId="0" fillId="0" borderId="10" xfId="44" applyFill="1" applyBorder="1" applyAlignment="1" applyProtection="1">
      <alignment horizontal="center"/>
      <protection locked="0"/>
    </xf>
    <xf numFmtId="167" fontId="0" fillId="37" borderId="10" xfId="0" applyNumberForma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164" fontId="6" fillId="36" borderId="10" xfId="0" applyNumberFormat="1" applyFont="1" applyFill="1" applyBorder="1" applyAlignment="1" applyProtection="1">
      <alignment horizontal="right"/>
      <protection/>
    </xf>
    <xf numFmtId="0" fontId="6" fillId="36" borderId="10" xfId="0" applyFont="1" applyFill="1" applyBorder="1" applyAlignment="1" applyProtection="1">
      <alignment horizontal="center"/>
      <protection/>
    </xf>
    <xf numFmtId="0" fontId="10" fillId="0" borderId="0" xfId="0" applyFont="1" applyAlignment="1">
      <alignment/>
    </xf>
    <xf numFmtId="165" fontId="6" fillId="36" borderId="10" xfId="44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5" fillId="35" borderId="12" xfId="0" applyFont="1" applyFill="1" applyBorder="1" applyAlignment="1" applyProtection="1">
      <alignment horizontal="center"/>
      <protection/>
    </xf>
    <xf numFmtId="0" fontId="0" fillId="37" borderId="12" xfId="0" applyFont="1" applyFill="1" applyBorder="1" applyAlignment="1" applyProtection="1">
      <alignment horizontal="center"/>
      <protection/>
    </xf>
    <xf numFmtId="164" fontId="0" fillId="37" borderId="12" xfId="0" applyNumberFormat="1" applyFill="1" applyBorder="1" applyAlignment="1" applyProtection="1">
      <alignment horizontal="center"/>
      <protection/>
    </xf>
    <xf numFmtId="0" fontId="0" fillId="37" borderId="12" xfId="0" applyFill="1" applyBorder="1" applyAlignment="1" applyProtection="1">
      <alignment horizontal="center"/>
      <protection hidden="1"/>
    </xf>
    <xf numFmtId="164" fontId="0" fillId="37" borderId="12" xfId="0" applyNumberFormat="1" applyFill="1" applyBorder="1" applyAlignment="1" applyProtection="1">
      <alignment horizontal="center"/>
      <protection hidden="1"/>
    </xf>
    <xf numFmtId="0" fontId="6" fillId="37" borderId="12" xfId="0" applyFont="1" applyFill="1" applyBorder="1" applyAlignment="1" applyProtection="1">
      <alignment horizontal="center"/>
      <protection/>
    </xf>
    <xf numFmtId="164" fontId="6" fillId="37" borderId="12" xfId="0" applyNumberFormat="1" applyFont="1" applyFill="1" applyBorder="1" applyAlignment="1" applyProtection="1">
      <alignment horizontal="center"/>
      <protection hidden="1"/>
    </xf>
    <xf numFmtId="0" fontId="11" fillId="36" borderId="13" xfId="0" applyFont="1" applyFill="1" applyBorder="1" applyAlignment="1">
      <alignment/>
    </xf>
    <xf numFmtId="0" fontId="11" fillId="0" borderId="0" xfId="0" applyFont="1" applyAlignment="1">
      <alignment/>
    </xf>
    <xf numFmtId="0" fontId="6" fillId="35" borderId="10" xfId="0" applyFont="1" applyFill="1" applyBorder="1" applyAlignment="1" applyProtection="1">
      <alignment horizontal="center"/>
      <protection hidden="1"/>
    </xf>
    <xf numFmtId="0" fontId="10" fillId="36" borderId="14" xfId="0" applyFont="1" applyFill="1" applyBorder="1" applyAlignment="1">
      <alignment/>
    </xf>
    <xf numFmtId="167" fontId="0" fillId="37" borderId="10" xfId="0" applyNumberFormat="1" applyFont="1" applyFill="1" applyBorder="1" applyAlignment="1" applyProtection="1">
      <alignment horizontal="center"/>
      <protection hidden="1"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0" fillId="38" borderId="10" xfId="0" applyFont="1" applyFill="1" applyBorder="1" applyAlignment="1" applyProtection="1">
      <alignment horizontal="center"/>
      <protection/>
    </xf>
    <xf numFmtId="0" fontId="0" fillId="38" borderId="10" xfId="0" applyFill="1" applyBorder="1" applyAlignment="1">
      <alignment/>
    </xf>
    <xf numFmtId="0" fontId="9" fillId="0" borderId="10" xfId="0" applyNumberFormat="1" applyFont="1" applyBorder="1" applyAlignment="1" applyProtection="1">
      <alignment horizontal="center" wrapText="1"/>
      <protection locked="0"/>
    </xf>
    <xf numFmtId="0" fontId="12" fillId="38" borderId="10" xfId="0" applyFont="1" applyFill="1" applyBorder="1" applyAlignment="1" applyProtection="1">
      <alignment horizontal="center" wrapText="1"/>
      <protection hidden="1"/>
    </xf>
    <xf numFmtId="0" fontId="0" fillId="38" borderId="0" xfId="0" applyFill="1" applyAlignment="1">
      <alignment/>
    </xf>
    <xf numFmtId="164" fontId="5" fillId="37" borderId="10" xfId="0" applyNumberFormat="1" applyFont="1" applyFill="1" applyBorder="1" applyAlignment="1">
      <alignment horizontal="center" vertical="center"/>
    </xf>
    <xf numFmtId="164" fontId="5" fillId="35" borderId="16" xfId="0" applyNumberFormat="1" applyFont="1" applyFill="1" applyBorder="1" applyAlignment="1">
      <alignment horizontal="center"/>
    </xf>
    <xf numFmtId="164" fontId="5" fillId="0" borderId="10" xfId="0" applyNumberFormat="1" applyFont="1" applyBorder="1" applyAlignment="1" applyProtection="1">
      <alignment horizontal="center" vertical="center"/>
      <protection locked="0"/>
    </xf>
    <xf numFmtId="0" fontId="5" fillId="36" borderId="10" xfId="0" applyFont="1" applyFill="1" applyBorder="1" applyAlignment="1">
      <alignment/>
    </xf>
    <xf numFmtId="10" fontId="5" fillId="0" borderId="10" xfId="0" applyNumberFormat="1" applyFont="1" applyBorder="1" applyAlignment="1" applyProtection="1">
      <alignment horizontal="right"/>
      <protection locked="0"/>
    </xf>
    <xf numFmtId="164" fontId="5" fillId="37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36" borderId="10" xfId="0" applyFont="1" applyFill="1" applyBorder="1" applyAlignment="1" applyProtection="1">
      <alignment horizontal="center" vertical="center"/>
      <protection/>
    </xf>
    <xf numFmtId="16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5" fillId="35" borderId="10" xfId="0" applyNumberFormat="1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 applyProtection="1">
      <alignment horizontal="center" vertical="center"/>
      <protection/>
    </xf>
    <xf numFmtId="0" fontId="6" fillId="36" borderId="10" xfId="0" applyFont="1" applyFill="1" applyBorder="1" applyAlignment="1" applyProtection="1">
      <alignment horizontal="center" vertical="center"/>
      <protection/>
    </xf>
    <xf numFmtId="166" fontId="0" fillId="0" borderId="10" xfId="44" applyNumberFormat="1" applyFill="1" applyBorder="1" applyAlignment="1" applyProtection="1">
      <alignment horizontal="center" vertical="center" wrapText="1"/>
      <protection locked="0"/>
    </xf>
    <xf numFmtId="164" fontId="6" fillId="35" borderId="10" xfId="0" applyNumberFormat="1" applyFont="1" applyFill="1" applyBorder="1" applyAlignment="1" applyProtection="1">
      <alignment horizontal="center" vertical="center"/>
      <protection/>
    </xf>
    <xf numFmtId="0" fontId="6" fillId="35" borderId="1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" fillId="39" borderId="10" xfId="0" applyFont="1" applyFill="1" applyBorder="1" applyAlignment="1" applyProtection="1">
      <alignment horizontal="center" vertical="center"/>
      <protection locked="0"/>
    </xf>
    <xf numFmtId="0" fontId="5" fillId="35" borderId="10" xfId="0" applyFon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horizontal="center" vertical="center"/>
      <protection locked="0"/>
    </xf>
    <xf numFmtId="0" fontId="5" fillId="35" borderId="10" xfId="0" applyFont="1" applyFill="1" applyBorder="1" applyAlignment="1" applyProtection="1">
      <alignment horizontal="left" vertical="center" wrapText="1"/>
      <protection/>
    </xf>
    <xf numFmtId="0" fontId="5" fillId="35" borderId="10" xfId="0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 applyProtection="1">
      <alignment horizontal="center" vertical="center"/>
      <protection locked="0"/>
    </xf>
    <xf numFmtId="164" fontId="0" fillId="35" borderId="10" xfId="0" applyNumberFormat="1" applyFill="1" applyBorder="1" applyAlignment="1" applyProtection="1">
      <alignment horizontal="center" vertical="center"/>
      <protection/>
    </xf>
    <xf numFmtId="0" fontId="2" fillId="38" borderId="10" xfId="0" applyFont="1" applyFill="1" applyBorder="1" applyAlignment="1" applyProtection="1">
      <alignment horizontal="center" vertical="center"/>
      <protection/>
    </xf>
    <xf numFmtId="164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" fillId="36" borderId="10" xfId="0" applyFont="1" applyFill="1" applyBorder="1" applyAlignment="1" applyProtection="1">
      <alignment horizontal="center" vertical="center"/>
      <protection/>
    </xf>
    <xf numFmtId="0" fontId="6" fillId="36" borderId="10" xfId="0" applyFont="1" applyFill="1" applyBorder="1" applyAlignment="1">
      <alignment horizontal="center" vertical="center"/>
    </xf>
    <xf numFmtId="0" fontId="2" fillId="36" borderId="12" xfId="0" applyFont="1" applyFill="1" applyBorder="1" applyAlignment="1" applyProtection="1">
      <alignment horizontal="center" vertical="center"/>
      <protection/>
    </xf>
    <xf numFmtId="0" fontId="2" fillId="36" borderId="10" xfId="0" applyFont="1" applyFill="1" applyBorder="1" applyAlignment="1" applyProtection="1">
      <alignment horizontal="center" vertical="center"/>
      <protection hidden="1"/>
    </xf>
    <xf numFmtId="0" fontId="1" fillId="36" borderId="10" xfId="0" applyFont="1" applyFill="1" applyBorder="1" applyAlignment="1" applyProtection="1">
      <alignment horizontal="center" vertical="center"/>
      <protection hidden="1"/>
    </xf>
    <xf numFmtId="0" fontId="12" fillId="37" borderId="10" xfId="0" applyFont="1" applyFill="1" applyBorder="1" applyAlignment="1" applyProtection="1">
      <alignment horizontal="center" wrapText="1"/>
      <protection hidden="1"/>
    </xf>
    <xf numFmtId="0" fontId="5" fillId="36" borderId="10" xfId="0" applyFont="1" applyFill="1" applyBorder="1" applyAlignment="1">
      <alignment horizontal="left" vertical="center"/>
    </xf>
    <xf numFmtId="164" fontId="5" fillId="38" borderId="10" xfId="0" applyNumberFormat="1" applyFont="1" applyFill="1" applyBorder="1" applyAlignment="1">
      <alignment horizontal="left" vertical="center"/>
    </xf>
    <xf numFmtId="0" fontId="5" fillId="38" borderId="10" xfId="0" applyFont="1" applyFill="1" applyBorder="1" applyAlignment="1">
      <alignment horizontal="left" vertical="center" wrapText="1" shrinkToFit="1"/>
    </xf>
    <xf numFmtId="0" fontId="6" fillId="38" borderId="10" xfId="0" applyFont="1" applyFill="1" applyBorder="1" applyAlignment="1">
      <alignment horizontal="left" vertical="center" wrapText="1" shrinkToFit="1"/>
    </xf>
    <xf numFmtId="167" fontId="0" fillId="37" borderId="12" xfId="0" applyNumberFormat="1" applyFill="1" applyBorder="1" applyAlignment="1" applyProtection="1">
      <alignment horizontal="center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em título1" xfId="58"/>
    <cellStyle name="Sem título2" xfId="59"/>
    <cellStyle name="Sem título3" xfId="60"/>
    <cellStyle name="Title" xfId="61"/>
    <cellStyle name="Total" xfId="62"/>
    <cellStyle name="Warning Text" xfId="63"/>
  </cellStyles>
  <dxfs count="4"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/>
        <i val="0"/>
        <u val="none"/>
        <strike val="0"/>
        <sz val="10"/>
        <color indexed="8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3</xdr:row>
      <xdr:rowOff>28575</xdr:rowOff>
    </xdr:from>
    <xdr:to>
      <xdr:col>5</xdr:col>
      <xdr:colOff>219075</xdr:colOff>
      <xdr:row>21</xdr:row>
      <xdr:rowOff>95250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609600"/>
          <a:ext cx="2857500" cy="2981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>
    <row r="2" spans="1:7" ht="16.5">
      <c r="A2" s="91" t="s">
        <v>0</v>
      </c>
      <c r="B2" s="91"/>
      <c r="C2" s="91"/>
      <c r="D2" s="91"/>
      <c r="E2" s="91"/>
      <c r="F2" s="91"/>
      <c r="G2" s="91"/>
    </row>
    <row r="3" spans="2:6" ht="16.5">
      <c r="B3" s="91" t="s">
        <v>1</v>
      </c>
      <c r="C3" s="91"/>
      <c r="D3" s="91"/>
      <c r="E3" s="91"/>
      <c r="F3" s="91"/>
    </row>
  </sheetData>
  <sheetProtection selectLockedCells="1" selectUnlockedCells="1"/>
  <mergeCells count="2">
    <mergeCell ref="A2:G2"/>
    <mergeCell ref="B3:F3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selection activeCell="B4" sqref="B4:C4"/>
    </sheetView>
  </sheetViews>
  <sheetFormatPr defaultColWidth="11.57421875" defaultRowHeight="12.75"/>
  <cols>
    <col min="1" max="1" width="32.421875" style="1" customWidth="1"/>
    <col min="2" max="2" width="24.7109375" style="1" customWidth="1"/>
    <col min="3" max="3" width="23.421875" style="1" customWidth="1"/>
    <col min="4" max="16384" width="11.421875" style="1" customWidth="1"/>
  </cols>
  <sheetData>
    <row r="1" spans="1:3" ht="24.75" customHeight="1">
      <c r="A1" s="92" t="s">
        <v>2</v>
      </c>
      <c r="B1" s="92"/>
      <c r="C1" s="92"/>
    </row>
    <row r="2" spans="1:3" ht="29.25" customHeight="1">
      <c r="A2" s="93" t="s">
        <v>3</v>
      </c>
      <c r="B2" s="93"/>
      <c r="C2" s="93"/>
    </row>
    <row r="3" spans="1:3" ht="21">
      <c r="A3" s="94"/>
      <c r="B3" s="94"/>
      <c r="C3" s="94"/>
    </row>
    <row r="4" spans="1:3" ht="14.25" customHeight="1">
      <c r="A4" s="2" t="s">
        <v>4</v>
      </c>
      <c r="B4" s="95" t="s">
        <v>5</v>
      </c>
      <c r="C4" s="95"/>
    </row>
    <row r="5" spans="1:3" ht="13.5" customHeight="1">
      <c r="A5" s="2" t="s">
        <v>6</v>
      </c>
      <c r="B5" s="95" t="s">
        <v>7</v>
      </c>
      <c r="C5" s="95"/>
    </row>
    <row r="6" spans="1:3" ht="12.75">
      <c r="A6" s="96" t="s">
        <v>8</v>
      </c>
      <c r="B6" s="96"/>
      <c r="C6" s="96"/>
    </row>
    <row r="7" spans="1:3" ht="12.75">
      <c r="A7" s="3" t="s">
        <v>9</v>
      </c>
      <c r="B7" s="97">
        <v>875</v>
      </c>
      <c r="C7" s="97"/>
    </row>
    <row r="8" spans="1:3" ht="12.75">
      <c r="A8" s="3" t="s">
        <v>10</v>
      </c>
      <c r="B8" s="98">
        <f>IF(B4="",B7,IF(AND(B4="MICROEMPRESA",B5="PRESTAÇÃO DE SERVIÇO"),(B7/0.89),IF(AND(B4="COOPERATIVA",B5="PRESTAÇÃO DE SERVIÇO"),(B7/0.89),IF(AND(B4="MICROEMPRESA",B5="PRODUÇÃO"),(B7/0.89),IF(AND(B4="COOPERATIVA",B5="PRODUÇÃO"),(B7/0.89)*1.2,"")))))</f>
        <v>983.1460674157303</v>
      </c>
      <c r="C8" s="98"/>
    </row>
    <row r="9" spans="1:3" ht="12.75">
      <c r="A9" s="3" t="s">
        <v>11</v>
      </c>
      <c r="B9" s="4" t="s">
        <v>12</v>
      </c>
      <c r="C9" s="4">
        <v>8</v>
      </c>
    </row>
    <row r="10" spans="1:3" ht="12.75">
      <c r="A10" s="3" t="s">
        <v>13</v>
      </c>
      <c r="B10" s="99">
        <f>IF(B9="DIÁRIA",C9*22,IF(B9="SEMANAL",C9*4,IF(B9="MENSAL",C9,"")))</f>
        <v>176</v>
      </c>
      <c r="C10" s="99"/>
    </row>
    <row r="11" spans="1:3" ht="12.75">
      <c r="A11" s="3" t="s">
        <v>14</v>
      </c>
      <c r="B11" s="98">
        <f>IF(OR(B8="",C9=""),"",B8/B10)</f>
        <v>5.58605720122574</v>
      </c>
      <c r="C11" s="98"/>
    </row>
    <row r="12" spans="1:3" ht="15">
      <c r="A12" s="100" t="s">
        <v>15</v>
      </c>
      <c r="B12" s="100"/>
      <c r="C12" s="100"/>
    </row>
    <row r="13" spans="1:3" ht="12">
      <c r="A13" s="2" t="s">
        <v>16</v>
      </c>
      <c r="B13" s="99" t="s">
        <v>17</v>
      </c>
      <c r="C13" s="99"/>
    </row>
    <row r="14" spans="1:3" ht="12">
      <c r="A14" s="6" t="s">
        <v>18</v>
      </c>
      <c r="B14" s="101"/>
      <c r="C14" s="101"/>
    </row>
    <row r="15" spans="1:3" ht="12">
      <c r="A15" s="7" t="s">
        <v>19</v>
      </c>
      <c r="B15" s="101">
        <v>150</v>
      </c>
      <c r="C15" s="101"/>
    </row>
    <row r="16" spans="1:3" ht="12">
      <c r="A16" s="7" t="s">
        <v>20</v>
      </c>
      <c r="B16" s="101">
        <v>60</v>
      </c>
      <c r="C16" s="101"/>
    </row>
    <row r="17" spans="1:3" ht="12">
      <c r="A17" s="7" t="s">
        <v>21</v>
      </c>
      <c r="B17" s="101">
        <v>30</v>
      </c>
      <c r="C17" s="101"/>
    </row>
    <row r="18" spans="1:3" ht="12">
      <c r="A18" s="7" t="s">
        <v>22</v>
      </c>
      <c r="B18" s="101">
        <v>150</v>
      </c>
      <c r="C18" s="101"/>
    </row>
    <row r="19" spans="1:3" ht="12">
      <c r="A19" s="7" t="s">
        <v>23</v>
      </c>
      <c r="B19" s="101">
        <v>70</v>
      </c>
      <c r="C19" s="101"/>
    </row>
    <row r="20" spans="1:3" ht="12">
      <c r="A20" s="7"/>
      <c r="B20" s="101"/>
      <c r="C20" s="101"/>
    </row>
    <row r="21" spans="1:3" ht="12">
      <c r="A21" s="7"/>
      <c r="B21" s="101"/>
      <c r="C21" s="101"/>
    </row>
    <row r="22" spans="1:3" ht="12">
      <c r="A22" s="7"/>
      <c r="B22" s="101"/>
      <c r="C22" s="101"/>
    </row>
    <row r="23" spans="1:3" ht="12">
      <c r="A23" s="7"/>
      <c r="B23" s="101"/>
      <c r="C23" s="101"/>
    </row>
    <row r="24" spans="1:3" ht="15">
      <c r="A24" s="8" t="s">
        <v>24</v>
      </c>
      <c r="B24" s="102">
        <f>SUM(B14:B23)</f>
        <v>460</v>
      </c>
      <c r="C24" s="102"/>
    </row>
    <row r="25" spans="1:3" ht="15">
      <c r="A25" s="100" t="s">
        <v>25</v>
      </c>
      <c r="B25" s="100"/>
      <c r="C25" s="100"/>
    </row>
    <row r="26" spans="1:3" ht="15">
      <c r="A26" s="9" t="s">
        <v>16</v>
      </c>
      <c r="B26" s="9" t="s">
        <v>26</v>
      </c>
      <c r="C26" s="9" t="s">
        <v>17</v>
      </c>
    </row>
    <row r="27" spans="1:3" ht="12">
      <c r="A27" s="7" t="s">
        <v>27</v>
      </c>
      <c r="B27" s="10">
        <v>10</v>
      </c>
      <c r="C27" s="11">
        <f>IF($B$11="","",IF(B27="","",B27*$B$11))</f>
        <v>55.86057201225741</v>
      </c>
    </row>
    <row r="28" spans="1:3" ht="12">
      <c r="A28" s="7" t="s">
        <v>28</v>
      </c>
      <c r="B28" s="10">
        <v>40</v>
      </c>
      <c r="C28" s="11">
        <f>IF($B$11="","",IF(B28="","",B28*$B$11))</f>
        <v>223.44228804902963</v>
      </c>
    </row>
    <row r="29" spans="1:3" ht="12">
      <c r="A29" s="7" t="s">
        <v>29</v>
      </c>
      <c r="B29" s="10">
        <v>20</v>
      </c>
      <c r="C29" s="11">
        <f>IF($B$11="","",IF(B29="","",B29*$B$11))</f>
        <v>111.72114402451481</v>
      </c>
    </row>
    <row r="30" spans="1:3" ht="12">
      <c r="A30" s="7"/>
      <c r="B30" s="10"/>
      <c r="C30" s="11">
        <f>IF($B$11="","",IF(B30="","",B30*$B$11))</f>
      </c>
    </row>
    <row r="31" spans="1:3" ht="15">
      <c r="A31" s="9" t="s">
        <v>30</v>
      </c>
      <c r="B31" s="9"/>
      <c r="C31" s="12">
        <f>SUM(C27:C30)</f>
        <v>391.02400408580183</v>
      </c>
    </row>
    <row r="32" spans="1:3" ht="15">
      <c r="A32" s="103" t="s">
        <v>31</v>
      </c>
      <c r="B32" s="103"/>
      <c r="C32" s="13">
        <f>C31+B24</f>
        <v>851.0240040858018</v>
      </c>
    </row>
  </sheetData>
  <sheetProtection selectLockedCells="1" selectUnlockedCells="1"/>
  <mergeCells count="25">
    <mergeCell ref="A32:B32"/>
    <mergeCell ref="B20:C20"/>
    <mergeCell ref="B21:C21"/>
    <mergeCell ref="B22:C22"/>
    <mergeCell ref="B23:C23"/>
    <mergeCell ref="B24:C24"/>
    <mergeCell ref="A25:C25"/>
    <mergeCell ref="B14:C14"/>
    <mergeCell ref="B15:C15"/>
    <mergeCell ref="B16:C16"/>
    <mergeCell ref="B17:C17"/>
    <mergeCell ref="B18:C18"/>
    <mergeCell ref="B19:C19"/>
    <mergeCell ref="B7:C7"/>
    <mergeCell ref="B8:C8"/>
    <mergeCell ref="B10:C10"/>
    <mergeCell ref="B11:C11"/>
    <mergeCell ref="A12:C12"/>
    <mergeCell ref="B13:C13"/>
    <mergeCell ref="A1:C1"/>
    <mergeCell ref="A2:C2"/>
    <mergeCell ref="A3:C3"/>
    <mergeCell ref="B4:C4"/>
    <mergeCell ref="B5:C5"/>
    <mergeCell ref="A6:C6"/>
  </mergeCells>
  <dataValidations count="3">
    <dataValidation type="list" operator="equal" sqref="B4">
      <formula1>"COOPERATIVA,MICROEMPRESA"</formula1>
    </dataValidation>
    <dataValidation type="list" operator="equal" sqref="B5:B6">
      <formula1>"PRESTAÇÃO DE SERVIÇO,PRODUÇÃO,"</formula1>
    </dataValidation>
    <dataValidation type="list" operator="equal" sqref="B9">
      <formula1>"DIÁRIA,SEMANAL,MENSAL"</formula1>
    </dataValidation>
  </dataValidation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2"/>
  <sheetViews>
    <sheetView workbookViewId="0" topLeftCell="A1">
      <selection activeCell="A14" sqref="A14"/>
    </sheetView>
  </sheetViews>
  <sheetFormatPr defaultColWidth="11.57421875" defaultRowHeight="12.75"/>
  <cols>
    <col min="1" max="1" width="29.421875" style="14" customWidth="1"/>
    <col min="2" max="2" width="22.28125" style="15" customWidth="1"/>
    <col min="3" max="3" width="24.421875" style="15" customWidth="1"/>
    <col min="4" max="4" width="17.28125" style="15" customWidth="1"/>
    <col min="5" max="5" width="23.8515625" style="16" customWidth="1"/>
    <col min="6" max="6" width="23.140625" style="16" customWidth="1"/>
    <col min="7" max="16384" width="11.421875" style="15" customWidth="1"/>
  </cols>
  <sheetData>
    <row r="1" spans="1:6" ht="22.5" customHeight="1">
      <c r="A1" s="104" t="s">
        <v>32</v>
      </c>
      <c r="B1" s="104"/>
      <c r="C1" s="104"/>
      <c r="D1" s="104"/>
      <c r="E1" s="104"/>
      <c r="F1" s="104"/>
    </row>
    <row r="2" spans="1:6" ht="15" customHeight="1">
      <c r="A2" s="105" t="s">
        <v>33</v>
      </c>
      <c r="B2" s="105"/>
      <c r="C2" s="105"/>
      <c r="D2" s="105"/>
      <c r="E2" s="105"/>
      <c r="F2" s="105"/>
    </row>
    <row r="3" spans="1:6" ht="21">
      <c r="A3" s="104"/>
      <c r="B3" s="104"/>
      <c r="C3" s="104"/>
      <c r="D3" s="104"/>
      <c r="E3" s="104"/>
      <c r="F3" s="104"/>
    </row>
    <row r="4" spans="1:6" s="19" customFormat="1" ht="24">
      <c r="A4" s="17" t="s">
        <v>34</v>
      </c>
      <c r="B4" s="17" t="s">
        <v>35</v>
      </c>
      <c r="C4" s="17" t="s">
        <v>36</v>
      </c>
      <c r="D4" s="17" t="s">
        <v>37</v>
      </c>
      <c r="E4" s="18" t="s">
        <v>38</v>
      </c>
      <c r="F4" s="18" t="s">
        <v>39</v>
      </c>
    </row>
    <row r="5" spans="1:6" ht="12">
      <c r="A5" s="20" t="s">
        <v>40</v>
      </c>
      <c r="B5" s="21" t="s">
        <v>41</v>
      </c>
      <c r="C5" s="22">
        <v>25</v>
      </c>
      <c r="D5" s="21" t="s">
        <v>42</v>
      </c>
      <c r="E5" s="23">
        <v>10.71</v>
      </c>
      <c r="F5" s="24">
        <f aca="true" t="shared" si="0" ref="F5:F34">IF(C5="","",E5/C5)</f>
        <v>0.42840000000000006</v>
      </c>
    </row>
    <row r="6" spans="1:6" ht="12">
      <c r="A6" s="20" t="s">
        <v>43</v>
      </c>
      <c r="B6" s="21" t="s">
        <v>44</v>
      </c>
      <c r="C6" s="22">
        <v>1000</v>
      </c>
      <c r="D6" s="21" t="s">
        <v>45</v>
      </c>
      <c r="E6" s="23">
        <v>3</v>
      </c>
      <c r="F6" s="24">
        <f t="shared" si="0"/>
        <v>0.003</v>
      </c>
    </row>
    <row r="7" spans="1:6" ht="12">
      <c r="A7" s="25" t="s">
        <v>46</v>
      </c>
      <c r="B7" s="21" t="s">
        <v>47</v>
      </c>
      <c r="C7" s="22">
        <v>1</v>
      </c>
      <c r="D7" s="21" t="s">
        <v>48</v>
      </c>
      <c r="E7" s="23">
        <v>0.6000000000000001</v>
      </c>
      <c r="F7" s="24">
        <f t="shared" si="0"/>
        <v>0.6000000000000001</v>
      </c>
    </row>
    <row r="8" spans="1:6" ht="12">
      <c r="A8" s="20" t="s">
        <v>49</v>
      </c>
      <c r="B8" s="21" t="s">
        <v>50</v>
      </c>
      <c r="C8" s="22">
        <v>1000</v>
      </c>
      <c r="D8" s="21" t="s">
        <v>51</v>
      </c>
      <c r="E8" s="23">
        <v>13</v>
      </c>
      <c r="F8" s="24">
        <f t="shared" si="0"/>
        <v>0.013</v>
      </c>
    </row>
    <row r="9" spans="1:6" ht="12">
      <c r="A9" s="20" t="s">
        <v>52</v>
      </c>
      <c r="B9" s="21" t="s">
        <v>53</v>
      </c>
      <c r="C9" s="22">
        <v>100</v>
      </c>
      <c r="D9" s="21" t="s">
        <v>42</v>
      </c>
      <c r="E9" s="23">
        <v>5.3</v>
      </c>
      <c r="F9" s="24">
        <f t="shared" si="0"/>
        <v>0.053</v>
      </c>
    </row>
    <row r="10" spans="1:6" ht="12">
      <c r="A10" s="20" t="s">
        <v>54</v>
      </c>
      <c r="B10" s="21" t="s">
        <v>55</v>
      </c>
      <c r="C10" s="22">
        <v>1</v>
      </c>
      <c r="D10" s="21" t="s">
        <v>48</v>
      </c>
      <c r="E10" s="23">
        <v>0</v>
      </c>
      <c r="F10" s="24">
        <f t="shared" si="0"/>
        <v>0</v>
      </c>
    </row>
    <row r="11" spans="1:6" ht="12">
      <c r="A11" s="20" t="s">
        <v>56</v>
      </c>
      <c r="B11" s="21" t="s">
        <v>57</v>
      </c>
      <c r="C11" s="22">
        <v>5</v>
      </c>
      <c r="D11" s="21" t="s">
        <v>48</v>
      </c>
      <c r="E11" s="23">
        <v>9.5</v>
      </c>
      <c r="F11" s="24">
        <f t="shared" si="0"/>
        <v>1.9</v>
      </c>
    </row>
    <row r="12" spans="1:6" ht="12">
      <c r="A12" s="20" t="s">
        <v>58</v>
      </c>
      <c r="B12" s="21" t="s">
        <v>59</v>
      </c>
      <c r="C12" s="22">
        <v>25</v>
      </c>
      <c r="D12" s="21" t="s">
        <v>48</v>
      </c>
      <c r="E12" s="23">
        <v>0.5</v>
      </c>
      <c r="F12" s="24">
        <f t="shared" si="0"/>
        <v>0.02</v>
      </c>
    </row>
    <row r="13" spans="1:6" ht="12">
      <c r="A13" s="20" t="s">
        <v>60</v>
      </c>
      <c r="B13" s="21" t="s">
        <v>50</v>
      </c>
      <c r="C13" s="22">
        <v>1000</v>
      </c>
      <c r="D13" s="21" t="s">
        <v>45</v>
      </c>
      <c r="E13" s="23">
        <v>2</v>
      </c>
      <c r="F13" s="24">
        <f t="shared" si="0"/>
        <v>0.002</v>
      </c>
    </row>
    <row r="14" spans="1:6" ht="12">
      <c r="A14" s="20" t="s">
        <v>61</v>
      </c>
      <c r="B14" s="21" t="s">
        <v>53</v>
      </c>
      <c r="C14" s="22">
        <v>1828</v>
      </c>
      <c r="D14" s="21" t="s">
        <v>42</v>
      </c>
      <c r="E14" s="23">
        <v>2</v>
      </c>
      <c r="F14" s="24">
        <f t="shared" si="0"/>
        <v>0.0010940919037199124</v>
      </c>
    </row>
    <row r="15" spans="1:6" ht="12">
      <c r="A15" s="20" t="s">
        <v>62</v>
      </c>
      <c r="B15" s="21" t="s">
        <v>59</v>
      </c>
      <c r="C15" s="22">
        <v>1</v>
      </c>
      <c r="D15" s="21" t="s">
        <v>48</v>
      </c>
      <c r="E15" s="23">
        <v>0</v>
      </c>
      <c r="F15" s="24">
        <f t="shared" si="0"/>
        <v>0</v>
      </c>
    </row>
    <row r="16" spans="1:6" ht="12">
      <c r="A16" s="20" t="s">
        <v>63</v>
      </c>
      <c r="B16" s="21" t="s">
        <v>64</v>
      </c>
      <c r="C16" s="22">
        <v>1</v>
      </c>
      <c r="D16" s="21" t="s">
        <v>42</v>
      </c>
      <c r="E16" s="23">
        <v>1.5</v>
      </c>
      <c r="F16" s="24">
        <f t="shared" si="0"/>
        <v>1.5</v>
      </c>
    </row>
    <row r="17" spans="1:6" ht="12">
      <c r="A17" s="20" t="s">
        <v>65</v>
      </c>
      <c r="B17" s="21" t="s">
        <v>66</v>
      </c>
      <c r="C17" s="22">
        <v>1</v>
      </c>
      <c r="D17" s="21" t="s">
        <v>48</v>
      </c>
      <c r="E17" s="23">
        <v>1</v>
      </c>
      <c r="F17" s="24">
        <f t="shared" si="0"/>
        <v>1</v>
      </c>
    </row>
    <row r="18" spans="1:6" ht="12">
      <c r="A18" s="20" t="s">
        <v>67</v>
      </c>
      <c r="B18" s="21" t="s">
        <v>64</v>
      </c>
      <c r="C18" s="22">
        <v>1</v>
      </c>
      <c r="D18" s="21" t="s">
        <v>42</v>
      </c>
      <c r="E18" s="23">
        <v>5.2</v>
      </c>
      <c r="F18" s="24">
        <f t="shared" si="0"/>
        <v>5.2</v>
      </c>
    </row>
    <row r="19" spans="1:6" ht="12">
      <c r="A19" s="20" t="s">
        <v>68</v>
      </c>
      <c r="B19" s="21" t="s">
        <v>64</v>
      </c>
      <c r="C19" s="22">
        <v>1.6</v>
      </c>
      <c r="D19" s="21" t="s">
        <v>42</v>
      </c>
      <c r="E19" s="22">
        <v>3.9</v>
      </c>
      <c r="F19" s="24">
        <f t="shared" si="0"/>
        <v>2.4375</v>
      </c>
    </row>
    <row r="20" spans="1:6" ht="12">
      <c r="A20" s="20" t="s">
        <v>69</v>
      </c>
      <c r="B20" s="21" t="s">
        <v>70</v>
      </c>
      <c r="C20" s="22">
        <v>1</v>
      </c>
      <c r="D20" s="21" t="s">
        <v>42</v>
      </c>
      <c r="E20" s="23">
        <v>10</v>
      </c>
      <c r="F20" s="24">
        <f t="shared" si="0"/>
        <v>10</v>
      </c>
    </row>
    <row r="21" spans="1:6" ht="12">
      <c r="A21" s="20" t="s">
        <v>71</v>
      </c>
      <c r="B21" s="21" t="s">
        <v>72</v>
      </c>
      <c r="C21" s="22">
        <v>37</v>
      </c>
      <c r="D21" s="21" t="s">
        <v>51</v>
      </c>
      <c r="E21" s="23">
        <v>1.5</v>
      </c>
      <c r="F21" s="24">
        <f t="shared" si="0"/>
        <v>0.04054054054054054</v>
      </c>
    </row>
    <row r="22" spans="1:6" ht="12">
      <c r="A22" s="20" t="s">
        <v>73</v>
      </c>
      <c r="B22" s="21" t="s">
        <v>74</v>
      </c>
      <c r="C22" s="22">
        <v>350</v>
      </c>
      <c r="D22" s="21" t="s">
        <v>42</v>
      </c>
      <c r="E22" s="23">
        <v>241.5</v>
      </c>
      <c r="F22" s="24">
        <f t="shared" si="0"/>
        <v>0.69</v>
      </c>
    </row>
    <row r="23" spans="1:6" ht="12">
      <c r="A23" s="20" t="s">
        <v>75</v>
      </c>
      <c r="B23" s="21" t="s">
        <v>53</v>
      </c>
      <c r="C23" s="22">
        <v>25</v>
      </c>
      <c r="D23" s="21" t="s">
        <v>42</v>
      </c>
      <c r="E23" s="23">
        <v>14.25</v>
      </c>
      <c r="F23" s="24">
        <f t="shared" si="0"/>
        <v>0.57</v>
      </c>
    </row>
    <row r="24" spans="1:6" ht="12">
      <c r="A24" s="20" t="s">
        <v>76</v>
      </c>
      <c r="B24" s="21" t="s">
        <v>53</v>
      </c>
      <c r="C24" s="22">
        <v>25</v>
      </c>
      <c r="D24" s="21" t="s">
        <v>42</v>
      </c>
      <c r="E24" s="23">
        <v>14.25</v>
      </c>
      <c r="F24" s="24">
        <f t="shared" si="0"/>
        <v>0.57</v>
      </c>
    </row>
    <row r="25" spans="1:6" ht="12">
      <c r="A25" s="20"/>
      <c r="B25" s="21"/>
      <c r="C25" s="22"/>
      <c r="D25" s="21"/>
      <c r="E25" s="23"/>
      <c r="F25" s="24">
        <f t="shared" si="0"/>
      </c>
    </row>
    <row r="26" spans="1:6" ht="12">
      <c r="A26" s="20"/>
      <c r="B26" s="21"/>
      <c r="C26" s="22"/>
      <c r="D26" s="21"/>
      <c r="E26" s="23"/>
      <c r="F26" s="24">
        <f t="shared" si="0"/>
      </c>
    </row>
    <row r="27" spans="1:6" ht="12">
      <c r="A27" s="20"/>
      <c r="B27" s="21"/>
      <c r="C27" s="22"/>
      <c r="D27" s="21"/>
      <c r="E27" s="23"/>
      <c r="F27" s="24">
        <f t="shared" si="0"/>
      </c>
    </row>
    <row r="28" spans="1:6" ht="12">
      <c r="A28" s="20"/>
      <c r="B28" s="21"/>
      <c r="C28" s="22"/>
      <c r="D28" s="21"/>
      <c r="E28" s="23"/>
      <c r="F28" s="24">
        <f t="shared" si="0"/>
      </c>
    </row>
    <row r="29" spans="1:6" ht="12">
      <c r="A29" s="20"/>
      <c r="B29" s="21"/>
      <c r="C29" s="22"/>
      <c r="D29" s="21"/>
      <c r="E29" s="23"/>
      <c r="F29" s="24">
        <f t="shared" si="0"/>
      </c>
    </row>
    <row r="30" spans="1:6" ht="12">
      <c r="A30" s="20"/>
      <c r="B30" s="21"/>
      <c r="C30" s="22"/>
      <c r="D30" s="21"/>
      <c r="E30" s="23"/>
      <c r="F30" s="24">
        <f t="shared" si="0"/>
      </c>
    </row>
    <row r="31" spans="1:6" ht="12">
      <c r="A31" s="20"/>
      <c r="B31" s="21"/>
      <c r="C31" s="22"/>
      <c r="D31" s="21"/>
      <c r="E31" s="23"/>
      <c r="F31" s="24">
        <f t="shared" si="0"/>
      </c>
    </row>
    <row r="32" spans="1:6" ht="12">
      <c r="A32" s="20"/>
      <c r="B32" s="21"/>
      <c r="C32" s="22"/>
      <c r="D32" s="21"/>
      <c r="E32" s="23"/>
      <c r="F32" s="24">
        <f t="shared" si="0"/>
      </c>
    </row>
    <row r="33" spans="1:6" ht="12">
      <c r="A33" s="20"/>
      <c r="B33" s="21"/>
      <c r="C33" s="22"/>
      <c r="D33" s="21"/>
      <c r="E33" s="23"/>
      <c r="F33" s="24">
        <f t="shared" si="0"/>
      </c>
    </row>
    <row r="34" spans="1:6" ht="12">
      <c r="A34" s="26"/>
      <c r="B34" s="21"/>
      <c r="C34" s="27"/>
      <c r="D34" s="21"/>
      <c r="E34" s="28"/>
      <c r="F34" s="24">
        <f t="shared" si="0"/>
      </c>
    </row>
    <row r="35" spans="1:6" ht="12">
      <c r="A35" s="1"/>
      <c r="B35" s="1"/>
      <c r="C35" s="1"/>
      <c r="D35" s="1"/>
      <c r="E35" s="1"/>
      <c r="F35" s="1"/>
    </row>
    <row r="36" spans="1:6" ht="12">
      <c r="A36" s="1"/>
      <c r="B36" s="1"/>
      <c r="C36" s="1"/>
      <c r="D36" s="1"/>
      <c r="E36" s="1"/>
      <c r="F36" s="1"/>
    </row>
    <row r="37" spans="1:6" ht="12">
      <c r="A37" s="1"/>
      <c r="B37" s="1"/>
      <c r="C37" s="1"/>
      <c r="D37" s="1"/>
      <c r="E37" s="1"/>
      <c r="F37" s="1"/>
    </row>
    <row r="38" spans="1:6" ht="12">
      <c r="A38" s="1"/>
      <c r="B38" s="1"/>
      <c r="C38" s="1"/>
      <c r="D38" s="1"/>
      <c r="E38" s="1"/>
      <c r="F38" s="1"/>
    </row>
    <row r="39" spans="1:6" ht="12">
      <c r="A39" s="1"/>
      <c r="B39" s="1"/>
      <c r="C39" s="1"/>
      <c r="D39" s="1"/>
      <c r="E39" s="1"/>
      <c r="F39" s="1"/>
    </row>
    <row r="40" spans="1:6" ht="12">
      <c r="A40" s="1"/>
      <c r="B40" s="1"/>
      <c r="C40" s="1"/>
      <c r="D40" s="1"/>
      <c r="E40" s="1"/>
      <c r="F40" s="1"/>
    </row>
    <row r="41" spans="1:6" ht="12">
      <c r="A41" s="1"/>
      <c r="B41" s="1"/>
      <c r="C41" s="1"/>
      <c r="D41" s="1"/>
      <c r="E41" s="1"/>
      <c r="F41" s="1"/>
    </row>
    <row r="42" spans="1:6" ht="12">
      <c r="A42" s="1"/>
      <c r="B42" s="1"/>
      <c r="C42" s="1"/>
      <c r="D42" s="1"/>
      <c r="E42" s="1"/>
      <c r="F42" s="1"/>
    </row>
    <row r="43" spans="1:6" ht="12">
      <c r="A43" s="1"/>
      <c r="B43" s="1"/>
      <c r="C43" s="1"/>
      <c r="D43" s="1"/>
      <c r="E43" s="1"/>
      <c r="F43" s="1"/>
    </row>
    <row r="44" spans="1:6" ht="12">
      <c r="A44" s="1"/>
      <c r="B44" s="1"/>
      <c r="C44" s="1"/>
      <c r="D44" s="1"/>
      <c r="E44" s="1"/>
      <c r="F44" s="1"/>
    </row>
    <row r="45" spans="1:6" ht="12">
      <c r="A45" s="1"/>
      <c r="B45" s="1"/>
      <c r="C45" s="1"/>
      <c r="D45" s="1"/>
      <c r="E45" s="1"/>
      <c r="F45" s="1"/>
    </row>
    <row r="46" spans="1:6" ht="12">
      <c r="A46" s="1"/>
      <c r="B46" s="1"/>
      <c r="C46" s="1"/>
      <c r="D46" s="1"/>
      <c r="E46" s="1"/>
      <c r="F46" s="1"/>
    </row>
    <row r="47" spans="1:6" ht="12">
      <c r="A47" s="1"/>
      <c r="B47" s="1"/>
      <c r="C47" s="1"/>
      <c r="D47" s="1"/>
      <c r="E47" s="1"/>
      <c r="F47" s="1"/>
    </row>
    <row r="48" spans="1:6" ht="12">
      <c r="A48" s="1"/>
      <c r="B48" s="1"/>
      <c r="C48" s="1"/>
      <c r="D48" s="1"/>
      <c r="E48" s="1"/>
      <c r="F48" s="1"/>
    </row>
    <row r="49" spans="1:6" ht="12">
      <c r="A49" s="1"/>
      <c r="B49" s="1"/>
      <c r="C49" s="1"/>
      <c r="D49" s="1"/>
      <c r="E49" s="1"/>
      <c r="F49" s="1"/>
    </row>
    <row r="50" spans="1:6" ht="12">
      <c r="A50" s="1"/>
      <c r="B50" s="1"/>
      <c r="C50" s="1"/>
      <c r="D50" s="1"/>
      <c r="E50" s="1"/>
      <c r="F50" s="1"/>
    </row>
    <row r="51" spans="1:6" ht="12">
      <c r="A51" s="1"/>
      <c r="B51" s="1"/>
      <c r="C51" s="1"/>
      <c r="D51" s="1"/>
      <c r="E51" s="1"/>
      <c r="F51" s="1"/>
    </row>
    <row r="52" spans="1:6" ht="12">
      <c r="A52" s="1"/>
      <c r="B52" s="1"/>
      <c r="C52" s="1"/>
      <c r="D52" s="1"/>
      <c r="E52" s="1"/>
      <c r="F52" s="1"/>
    </row>
    <row r="53" spans="1:6" ht="12">
      <c r="A53" s="1"/>
      <c r="B53" s="1"/>
      <c r="C53" s="1"/>
      <c r="D53" s="1"/>
      <c r="E53" s="1"/>
      <c r="F53" s="1"/>
    </row>
    <row r="54" spans="1:6" ht="12">
      <c r="A54" s="1"/>
      <c r="B54" s="1"/>
      <c r="C54" s="1"/>
      <c r="D54" s="1"/>
      <c r="E54" s="1"/>
      <c r="F54" s="1"/>
    </row>
    <row r="55" spans="1:6" ht="12">
      <c r="A55" s="1"/>
      <c r="B55" s="1"/>
      <c r="C55" s="1"/>
      <c r="D55" s="1"/>
      <c r="E55" s="1"/>
      <c r="F55" s="1"/>
    </row>
    <row r="56" spans="1:6" ht="12">
      <c r="A56" s="1"/>
      <c r="B56" s="1"/>
      <c r="C56" s="1"/>
      <c r="D56" s="1"/>
      <c r="E56" s="1"/>
      <c r="F56" s="1"/>
    </row>
    <row r="57" spans="1:6" ht="12">
      <c r="A57" s="1"/>
      <c r="B57" s="1"/>
      <c r="C57" s="1"/>
      <c r="D57" s="1"/>
      <c r="E57" s="1"/>
      <c r="F57" s="1"/>
    </row>
    <row r="58" spans="1:6" ht="12">
      <c r="A58" s="1"/>
      <c r="B58" s="1"/>
      <c r="C58" s="1"/>
      <c r="D58" s="1"/>
      <c r="E58" s="1"/>
      <c r="F58" s="1"/>
    </row>
    <row r="59" spans="1:6" ht="12">
      <c r="A59" s="1"/>
      <c r="B59" s="1"/>
      <c r="C59" s="1"/>
      <c r="D59" s="1"/>
      <c r="E59" s="1"/>
      <c r="F59" s="1"/>
    </row>
    <row r="60" spans="1:6" ht="12">
      <c r="A60" s="1"/>
      <c r="B60" s="1"/>
      <c r="C60" s="1"/>
      <c r="D60" s="1"/>
      <c r="E60" s="1"/>
      <c r="F60" s="1"/>
    </row>
    <row r="61" spans="1:6" ht="12">
      <c r="A61" s="1"/>
      <c r="B61" s="1"/>
      <c r="C61" s="1"/>
      <c r="D61" s="1"/>
      <c r="E61" s="1"/>
      <c r="F61" s="1"/>
    </row>
    <row r="62" spans="1:6" ht="12">
      <c r="A62" s="1"/>
      <c r="B62" s="1"/>
      <c r="C62" s="1"/>
      <c r="D62" s="1"/>
      <c r="E62" s="1"/>
      <c r="F62" s="1"/>
    </row>
    <row r="63" spans="1:6" ht="12">
      <c r="A63" s="1"/>
      <c r="B63" s="1"/>
      <c r="C63" s="1"/>
      <c r="D63" s="1"/>
      <c r="E63" s="1"/>
      <c r="F63" s="1"/>
    </row>
    <row r="64" spans="1:6" ht="12">
      <c r="A64" s="1"/>
      <c r="B64" s="1"/>
      <c r="C64" s="1"/>
      <c r="D64" s="1"/>
      <c r="E64" s="1"/>
      <c r="F64" s="1"/>
    </row>
    <row r="65" spans="1:11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</sheetData>
  <sheetProtection selectLockedCells="1" selectUnlockedCells="1"/>
  <mergeCells count="3">
    <mergeCell ref="A1:F1"/>
    <mergeCell ref="A2:F2"/>
    <mergeCell ref="A3:F3"/>
  </mergeCells>
  <dataValidations count="2">
    <dataValidation type="list" operator="equal" allowBlank="1" sqref="B5:B34">
      <formula1>#N/A</formula1>
    </dataValidation>
    <dataValidation type="list" operator="equal" allowBlank="1" sqref="D5:D34">
      <formula1>"LITROS,MILILITROS,QUILOS,GRAMAS,DÚZIA,UNIDADES,METROS,CENTÍMETROS,"</formula1>
    </dataValidation>
  </dataValidation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663"/>
  <sheetViews>
    <sheetView zoomScale="85" zoomScaleNormal="85" workbookViewId="0" topLeftCell="A1">
      <selection activeCell="A4" sqref="A4:E4"/>
    </sheetView>
  </sheetViews>
  <sheetFormatPr defaultColWidth="11.57421875" defaultRowHeight="12.75"/>
  <cols>
    <col min="1" max="1" width="46.28125" style="29" customWidth="1"/>
    <col min="2" max="2" width="16.28125" style="29" customWidth="1"/>
    <col min="3" max="3" width="15.140625" style="29" customWidth="1"/>
    <col min="4" max="4" width="31.8515625" style="29" customWidth="1"/>
    <col min="5" max="5" width="23.7109375" style="29" customWidth="1"/>
    <col min="6" max="6" width="12.140625" style="29" customWidth="1"/>
    <col min="7" max="7" width="14.421875" style="29" customWidth="1"/>
    <col min="8" max="8" width="9.8515625" style="29" customWidth="1"/>
    <col min="9" max="9" width="18.8515625" style="30" customWidth="1"/>
    <col min="10" max="10" width="11.421875" style="30" customWidth="1"/>
    <col min="11" max="11" width="12.00390625" style="30" customWidth="1"/>
    <col min="12" max="12" width="19.421875" style="30" customWidth="1"/>
    <col min="13" max="13" width="20.28125" style="30" customWidth="1"/>
    <col min="14" max="16384" width="11.421875" style="30" customWidth="1"/>
  </cols>
  <sheetData>
    <row r="1" spans="1:5" s="30" customFormat="1" ht="19.5" customHeight="1">
      <c r="A1" s="106" t="s">
        <v>77</v>
      </c>
      <c r="B1" s="106"/>
      <c r="C1" s="106"/>
      <c r="D1" s="106"/>
      <c r="E1" s="106"/>
    </row>
    <row r="2" spans="1:5" s="30" customFormat="1" ht="15" customHeight="1">
      <c r="A2" s="107" t="s">
        <v>78</v>
      </c>
      <c r="B2" s="107"/>
      <c r="C2" s="107"/>
      <c r="D2" s="107"/>
      <c r="E2" s="107"/>
    </row>
    <row r="3" spans="1:5" s="30" customFormat="1" ht="18">
      <c r="A3" s="31"/>
      <c r="B3" s="31"/>
      <c r="C3" s="31"/>
      <c r="D3" s="31"/>
      <c r="E3" s="31"/>
    </row>
    <row r="4" spans="1:6" s="30" customFormat="1" ht="16.5">
      <c r="A4" s="108" t="s">
        <v>79</v>
      </c>
      <c r="B4" s="108"/>
      <c r="C4" s="108"/>
      <c r="D4" s="108"/>
      <c r="E4" s="108"/>
      <c r="F4" s="32"/>
    </row>
    <row r="5" spans="1:6" s="30" customFormat="1" ht="21" customHeight="1">
      <c r="A5" s="100" t="s">
        <v>80</v>
      </c>
      <c r="B5" s="100"/>
      <c r="C5" s="100"/>
      <c r="D5" s="33" t="s">
        <v>81</v>
      </c>
      <c r="E5" s="34">
        <v>1</v>
      </c>
      <c r="F5" s="32"/>
    </row>
    <row r="6" spans="1:6" s="30" customFormat="1" ht="12.75" customHeight="1">
      <c r="A6" s="35" t="s">
        <v>82</v>
      </c>
      <c r="B6" s="109" t="s">
        <v>83</v>
      </c>
      <c r="C6" s="109"/>
      <c r="D6" s="110"/>
      <c r="E6" s="110"/>
      <c r="F6" s="32"/>
    </row>
    <row r="7" spans="1:6" s="30" customFormat="1" ht="12.75">
      <c r="A7" s="35" t="s">
        <v>84</v>
      </c>
      <c r="B7" s="111">
        <v>700</v>
      </c>
      <c r="C7" s="111"/>
      <c r="D7" s="110"/>
      <c r="E7" s="110"/>
      <c r="F7" s="32"/>
    </row>
    <row r="8" spans="1:6" s="30" customFormat="1" ht="12.75">
      <c r="A8" s="36" t="s">
        <v>85</v>
      </c>
      <c r="B8" s="111">
        <v>900</v>
      </c>
      <c r="C8" s="111"/>
      <c r="D8" s="110"/>
      <c r="E8" s="110"/>
      <c r="F8" s="32"/>
    </row>
    <row r="9" spans="1:6" s="30" customFormat="1" ht="12.75">
      <c r="A9" s="36" t="s">
        <v>86</v>
      </c>
      <c r="B9" s="111">
        <v>1100</v>
      </c>
      <c r="C9" s="111"/>
      <c r="D9" s="110"/>
      <c r="E9" s="110"/>
      <c r="F9" s="32"/>
    </row>
    <row r="10" spans="1:6" s="30" customFormat="1" ht="12.75">
      <c r="A10" s="35" t="s">
        <v>87</v>
      </c>
      <c r="B10" s="99">
        <v>900</v>
      </c>
      <c r="C10" s="99"/>
      <c r="D10" s="110"/>
      <c r="E10" s="110"/>
      <c r="F10" s="32"/>
    </row>
    <row r="11" spans="1:6" s="30" customFormat="1" ht="15.75">
      <c r="A11" s="100" t="s">
        <v>88</v>
      </c>
      <c r="B11" s="100"/>
      <c r="C11" s="100"/>
      <c r="D11" s="100"/>
      <c r="E11" s="100"/>
      <c r="F11" s="32"/>
    </row>
    <row r="12" spans="1:5" s="30" customFormat="1" ht="25.5">
      <c r="A12" s="36" t="s">
        <v>89</v>
      </c>
      <c r="B12" s="36" t="s">
        <v>90</v>
      </c>
      <c r="C12" s="36" t="s">
        <v>91</v>
      </c>
      <c r="D12" s="36" t="s">
        <v>39</v>
      </c>
      <c r="E12" s="36" t="s">
        <v>92</v>
      </c>
    </row>
    <row r="13" spans="1:5" s="30" customFormat="1" ht="12">
      <c r="A13" s="37" t="s">
        <v>46</v>
      </c>
      <c r="B13" s="38">
        <v>0.5</v>
      </c>
      <c r="C13" s="37" t="s">
        <v>48</v>
      </c>
      <c r="D13" s="39">
        <v>0.6000000000000001</v>
      </c>
      <c r="E13" s="39">
        <v>0.30000000000000004</v>
      </c>
    </row>
    <row r="14" spans="1:5" s="30" customFormat="1" ht="12">
      <c r="A14" s="37" t="s">
        <v>40</v>
      </c>
      <c r="B14" s="38">
        <v>1.32</v>
      </c>
      <c r="C14" s="37" t="s">
        <v>42</v>
      </c>
      <c r="D14" s="39">
        <v>0.42840000000000006</v>
      </c>
      <c r="E14" s="39">
        <v>0.5654880000000001</v>
      </c>
    </row>
    <row r="15" spans="1:5" s="30" customFormat="1" ht="12">
      <c r="A15" s="37" t="s">
        <v>61</v>
      </c>
      <c r="B15" s="38">
        <v>45</v>
      </c>
      <c r="C15" s="37" t="s">
        <v>42</v>
      </c>
      <c r="D15" s="39">
        <v>0.0010940919037199124</v>
      </c>
      <c r="E15" s="39">
        <v>0.04923413566739606</v>
      </c>
    </row>
    <row r="16" spans="1:5" s="30" customFormat="1" ht="12">
      <c r="A16" s="37" t="s">
        <v>67</v>
      </c>
      <c r="B16" s="38">
        <v>0.04</v>
      </c>
      <c r="C16" s="37" t="s">
        <v>42</v>
      </c>
      <c r="D16" s="39">
        <v>5.2</v>
      </c>
      <c r="E16" s="39">
        <v>0.20800000000000002</v>
      </c>
    </row>
    <row r="17" spans="1:8" ht="12">
      <c r="A17" s="37"/>
      <c r="B17" s="38"/>
      <c r="C17" s="37"/>
      <c r="D17" s="39"/>
      <c r="E17" s="39"/>
      <c r="F17" s="30"/>
      <c r="G17" s="30"/>
      <c r="H17" s="30"/>
    </row>
    <row r="18" spans="1:8" ht="12">
      <c r="A18" s="37"/>
      <c r="B18" s="40"/>
      <c r="C18" s="37"/>
      <c r="D18" s="39"/>
      <c r="E18" s="39"/>
      <c r="F18" s="30"/>
      <c r="G18" s="30"/>
      <c r="H18" s="30"/>
    </row>
    <row r="19" spans="1:8" ht="12">
      <c r="A19" s="37"/>
      <c r="B19" s="38"/>
      <c r="C19" s="37"/>
      <c r="D19" s="39"/>
      <c r="E19" s="39"/>
      <c r="F19" s="30"/>
      <c r="G19" s="30"/>
      <c r="H19" s="30"/>
    </row>
    <row r="20" spans="1:8" ht="12">
      <c r="A20" s="37"/>
      <c r="B20" s="38"/>
      <c r="C20" s="37"/>
      <c r="D20" s="39"/>
      <c r="E20" s="39"/>
      <c r="F20" s="30"/>
      <c r="G20" s="30"/>
      <c r="H20" s="30"/>
    </row>
    <row r="21" spans="1:8" ht="12">
      <c r="A21" s="37"/>
      <c r="B21" s="38"/>
      <c r="C21" s="37"/>
      <c r="D21" s="39"/>
      <c r="E21" s="39"/>
      <c r="F21" s="30"/>
      <c r="G21" s="30"/>
      <c r="H21" s="30"/>
    </row>
    <row r="22" spans="1:8" ht="12">
      <c r="A22" s="37"/>
      <c r="B22" s="38"/>
      <c r="C22" s="37"/>
      <c r="D22" s="39"/>
      <c r="E22" s="39"/>
      <c r="F22" s="30"/>
      <c r="G22" s="30"/>
      <c r="H22" s="30"/>
    </row>
    <row r="23" spans="1:8" ht="12">
      <c r="A23" s="37"/>
      <c r="B23" s="38"/>
      <c r="C23" s="37"/>
      <c r="D23" s="39"/>
      <c r="E23" s="39"/>
      <c r="F23" s="30"/>
      <c r="G23" s="30"/>
      <c r="H23" s="30"/>
    </row>
    <row r="24" spans="1:8" ht="12">
      <c r="A24" s="37"/>
      <c r="B24" s="38"/>
      <c r="C24" s="37"/>
      <c r="D24" s="39"/>
      <c r="E24" s="39"/>
      <c r="F24" s="30"/>
      <c r="G24" s="30"/>
      <c r="H24" s="30"/>
    </row>
    <row r="25" spans="1:6" s="43" customFormat="1" ht="14.25" customHeight="1">
      <c r="A25" s="112" t="s">
        <v>93</v>
      </c>
      <c r="B25" s="112"/>
      <c r="C25" s="112"/>
      <c r="D25" s="112"/>
      <c r="E25" s="41">
        <v>1.1227221356673962</v>
      </c>
      <c r="F25" s="42"/>
    </row>
    <row r="26" spans="1:6" s="43" customFormat="1" ht="14.25" customHeight="1">
      <c r="A26" s="112" t="s">
        <v>94</v>
      </c>
      <c r="B26" s="112"/>
      <c r="C26" s="112"/>
      <c r="D26" s="112"/>
      <c r="E26" s="44">
        <v>1.1227221356673962</v>
      </c>
      <c r="F26" s="42"/>
    </row>
    <row r="27" spans="1:8" ht="15">
      <c r="A27" s="100" t="s">
        <v>95</v>
      </c>
      <c r="B27" s="100"/>
      <c r="C27" s="100"/>
      <c r="D27" s="100">
        <v>5.58605720122574</v>
      </c>
      <c r="E27" s="100"/>
      <c r="F27" s="32"/>
      <c r="G27" s="30"/>
      <c r="H27" s="30"/>
    </row>
    <row r="28" spans="1:8" ht="12.75" customHeight="1">
      <c r="A28" s="99" t="s">
        <v>96</v>
      </c>
      <c r="B28" s="99" t="s">
        <v>97</v>
      </c>
      <c r="C28" s="99"/>
      <c r="D28" s="113" t="s">
        <v>98</v>
      </c>
      <c r="E28" s="113" t="s">
        <v>95</v>
      </c>
      <c r="F28" s="30"/>
      <c r="G28" s="30"/>
      <c r="H28" s="30"/>
    </row>
    <row r="29" spans="1:8" ht="12">
      <c r="A29" s="99"/>
      <c r="B29" s="2" t="s">
        <v>99</v>
      </c>
      <c r="C29" s="2" t="s">
        <v>100</v>
      </c>
      <c r="D29" s="113"/>
      <c r="E29" s="113"/>
      <c r="F29" s="30"/>
      <c r="G29" s="30"/>
      <c r="H29" s="30"/>
    </row>
    <row r="30" spans="1:13" s="45" customFormat="1" ht="12">
      <c r="A30" s="37" t="s">
        <v>101</v>
      </c>
      <c r="B30" s="38">
        <v>0</v>
      </c>
      <c r="C30" s="38">
        <v>15</v>
      </c>
      <c r="D30" s="39">
        <v>5.58605720122574</v>
      </c>
      <c r="E30" s="39">
        <v>1.396514300306435</v>
      </c>
      <c r="F30" s="30"/>
      <c r="L30" s="30"/>
      <c r="M30" s="30"/>
    </row>
    <row r="31" spans="1:8" ht="12">
      <c r="A31" s="37" t="s">
        <v>102</v>
      </c>
      <c r="B31" s="38">
        <v>0</v>
      </c>
      <c r="C31" s="38">
        <v>20</v>
      </c>
      <c r="D31" s="39">
        <v>5.58605720122574</v>
      </c>
      <c r="E31" s="39">
        <v>1.8620190670752468</v>
      </c>
      <c r="F31" s="30"/>
      <c r="G31" s="30"/>
      <c r="H31" s="30"/>
    </row>
    <row r="32" spans="1:8" ht="12">
      <c r="A32" s="37" t="s">
        <v>103</v>
      </c>
      <c r="B32" s="38">
        <v>0</v>
      </c>
      <c r="C32" s="38">
        <v>5</v>
      </c>
      <c r="D32" s="39">
        <v>5.58605720122574</v>
      </c>
      <c r="E32" s="39">
        <v>0.4655047667688117</v>
      </c>
      <c r="F32" s="30"/>
      <c r="G32" s="30"/>
      <c r="H32" s="30"/>
    </row>
    <row r="33" spans="1:5" s="30" customFormat="1" ht="12">
      <c r="A33" s="37"/>
      <c r="B33" s="38"/>
      <c r="C33" s="38"/>
      <c r="D33" s="39"/>
      <c r="E33" s="39"/>
    </row>
    <row r="34" spans="1:5" s="30" customFormat="1" ht="12">
      <c r="A34" s="37"/>
      <c r="B34" s="38"/>
      <c r="C34" s="38"/>
      <c r="D34" s="39"/>
      <c r="E34" s="39"/>
    </row>
    <row r="35" spans="1:5" s="30" customFormat="1" ht="12">
      <c r="A35" s="37"/>
      <c r="B35" s="38"/>
      <c r="C35" s="38"/>
      <c r="D35" s="39"/>
      <c r="E35" s="39"/>
    </row>
    <row r="36" spans="1:5" s="30" customFormat="1" ht="12">
      <c r="A36" s="37"/>
      <c r="B36" s="38"/>
      <c r="C36" s="38"/>
      <c r="D36" s="39"/>
      <c r="E36" s="39"/>
    </row>
    <row r="37" spans="1:5" s="30" customFormat="1" ht="12">
      <c r="A37" s="37"/>
      <c r="B37" s="38"/>
      <c r="C37" s="38"/>
      <c r="D37" s="39"/>
      <c r="E37" s="39"/>
    </row>
    <row r="38" spans="1:5" s="30" customFormat="1" ht="12">
      <c r="A38" s="37"/>
      <c r="B38" s="38"/>
      <c r="C38" s="38"/>
      <c r="D38" s="39"/>
      <c r="E38" s="39"/>
    </row>
    <row r="39" spans="1:5" s="30" customFormat="1" ht="12">
      <c r="A39" s="37"/>
      <c r="B39" s="38"/>
      <c r="C39" s="38"/>
      <c r="D39" s="39"/>
      <c r="E39" s="39"/>
    </row>
    <row r="40" spans="1:5" s="30" customFormat="1" ht="12">
      <c r="A40" s="37"/>
      <c r="B40" s="38"/>
      <c r="C40" s="38"/>
      <c r="D40" s="39"/>
      <c r="E40" s="39"/>
    </row>
    <row r="41" spans="1:5" s="30" customFormat="1" ht="12">
      <c r="A41" s="37"/>
      <c r="B41" s="38"/>
      <c r="C41" s="38"/>
      <c r="D41" s="39"/>
      <c r="E41" s="39"/>
    </row>
    <row r="42" spans="1:5" s="30" customFormat="1" ht="12">
      <c r="A42" s="46" t="s">
        <v>104</v>
      </c>
      <c r="B42" s="114">
        <v>0.6666666666666666</v>
      </c>
      <c r="C42" s="114"/>
      <c r="D42" s="115"/>
      <c r="E42" s="115"/>
    </row>
    <row r="43" spans="1:5" s="30" customFormat="1" ht="14.25" customHeight="1">
      <c r="A43" s="112" t="s">
        <v>105</v>
      </c>
      <c r="B43" s="112"/>
      <c r="C43" s="112"/>
      <c r="D43" s="112"/>
      <c r="E43" s="47">
        <v>3.7240381341504936</v>
      </c>
    </row>
    <row r="44" spans="1:6" s="30" customFormat="1" ht="14.25" customHeight="1">
      <c r="A44" s="112" t="s">
        <v>106</v>
      </c>
      <c r="B44" s="112"/>
      <c r="C44" s="112"/>
      <c r="D44" s="112"/>
      <c r="E44" s="47">
        <v>3.7240381341504936</v>
      </c>
      <c r="F44" s="32"/>
    </row>
    <row r="45" spans="1:6" s="30" customFormat="1" ht="14.25" customHeight="1">
      <c r="A45" s="100" t="s">
        <v>107</v>
      </c>
      <c r="B45" s="100"/>
      <c r="C45" s="100"/>
      <c r="D45" s="100"/>
      <c r="E45" s="100"/>
      <c r="F45" s="32"/>
    </row>
    <row r="46" spans="1:5" s="30" customFormat="1" ht="14.25" customHeight="1">
      <c r="A46" s="112" t="s">
        <v>108</v>
      </c>
      <c r="B46" s="112"/>
      <c r="C46" s="112"/>
      <c r="D46" s="112"/>
      <c r="E46" s="48">
        <v>111.24496785435319</v>
      </c>
    </row>
    <row r="47" spans="1:5" s="30" customFormat="1" ht="14.25" customHeight="1">
      <c r="A47" s="112" t="s">
        <v>109</v>
      </c>
      <c r="B47" s="112"/>
      <c r="C47" s="112"/>
      <c r="D47" s="112"/>
      <c r="E47" s="48">
        <v>0.12360551983817021</v>
      </c>
    </row>
    <row r="48" spans="1:5" ht="16.5">
      <c r="A48" s="108" t="s">
        <v>110</v>
      </c>
      <c r="B48" s="108"/>
      <c r="C48" s="108"/>
      <c r="D48" s="108"/>
      <c r="E48" s="108"/>
    </row>
    <row r="49" spans="1:5" ht="15.75">
      <c r="A49" s="100" t="s">
        <v>80</v>
      </c>
      <c r="B49" s="100"/>
      <c r="C49" s="100"/>
      <c r="D49" s="33" t="s">
        <v>81</v>
      </c>
      <c r="E49" s="34">
        <v>1</v>
      </c>
    </row>
    <row r="50" spans="1:5" ht="12.75" customHeight="1">
      <c r="A50" s="35" t="s">
        <v>82</v>
      </c>
      <c r="B50" s="109" t="s">
        <v>83</v>
      </c>
      <c r="C50" s="109"/>
      <c r="D50" s="110"/>
      <c r="E50" s="110"/>
    </row>
    <row r="51" spans="1:5" ht="12.75">
      <c r="A51" s="35" t="s">
        <v>84</v>
      </c>
      <c r="B51" s="111">
        <v>1000</v>
      </c>
      <c r="C51" s="111"/>
      <c r="D51" s="110"/>
      <c r="E51" s="110"/>
    </row>
    <row r="52" spans="1:5" ht="12.75">
      <c r="A52" s="36" t="s">
        <v>85</v>
      </c>
      <c r="B52" s="111">
        <v>1500</v>
      </c>
      <c r="C52" s="111"/>
      <c r="D52" s="110"/>
      <c r="E52" s="110"/>
    </row>
    <row r="53" spans="1:5" ht="12.75">
      <c r="A53" s="36" t="s">
        <v>86</v>
      </c>
      <c r="B53" s="111">
        <v>2000</v>
      </c>
      <c r="C53" s="111"/>
      <c r="D53" s="110"/>
      <c r="E53" s="110"/>
    </row>
    <row r="54" spans="1:5" ht="12.75">
      <c r="A54" s="35" t="s">
        <v>87</v>
      </c>
      <c r="B54" s="99">
        <v>1500</v>
      </c>
      <c r="C54" s="99"/>
      <c r="D54" s="110"/>
      <c r="E54" s="110"/>
    </row>
    <row r="55" spans="1:5" ht="15.75">
      <c r="A55" s="100" t="s">
        <v>88</v>
      </c>
      <c r="B55" s="100"/>
      <c r="C55" s="100"/>
      <c r="D55" s="100"/>
      <c r="E55" s="100"/>
    </row>
    <row r="56" spans="1:5" ht="25.5">
      <c r="A56" s="36" t="s">
        <v>89</v>
      </c>
      <c r="B56" s="36" t="s">
        <v>90</v>
      </c>
      <c r="C56" s="36" t="s">
        <v>91</v>
      </c>
      <c r="D56" s="36" t="s">
        <v>39</v>
      </c>
      <c r="E56" s="36" t="s">
        <v>92</v>
      </c>
    </row>
    <row r="57" spans="1:5" ht="12.75">
      <c r="A57" s="37" t="s">
        <v>46</v>
      </c>
      <c r="B57" s="49">
        <v>0.25</v>
      </c>
      <c r="C57" s="37" t="s">
        <v>48</v>
      </c>
      <c r="D57" s="39">
        <v>0.6000000000000001</v>
      </c>
      <c r="E57" s="39">
        <v>0.15000000000000002</v>
      </c>
    </row>
    <row r="58" spans="1:5" ht="12.75">
      <c r="A58" s="37" t="s">
        <v>75</v>
      </c>
      <c r="B58" s="50">
        <v>0.22</v>
      </c>
      <c r="C58" s="37" t="s">
        <v>42</v>
      </c>
      <c r="D58" s="39">
        <v>0.57</v>
      </c>
      <c r="E58" s="39">
        <v>0.12539999999999998</v>
      </c>
    </row>
    <row r="59" spans="1:5" ht="12.75">
      <c r="A59" s="37" t="s">
        <v>61</v>
      </c>
      <c r="B59" s="50">
        <v>0.05</v>
      </c>
      <c r="C59" s="37" t="s">
        <v>42</v>
      </c>
      <c r="D59" s="39">
        <v>0.0010940919037199124</v>
      </c>
      <c r="E59" s="39">
        <v>5.4704595185995626E-05</v>
      </c>
    </row>
    <row r="60" spans="1:5" ht="12">
      <c r="A60" s="37"/>
      <c r="B60" s="38"/>
      <c r="C60" s="37"/>
      <c r="D60" s="39"/>
      <c r="E60" s="39"/>
    </row>
    <row r="61" spans="1:5" ht="12">
      <c r="A61" s="37"/>
      <c r="B61" s="38"/>
      <c r="C61" s="37"/>
      <c r="D61" s="39"/>
      <c r="E61" s="39"/>
    </row>
    <row r="62" spans="1:5" ht="12">
      <c r="A62" s="37"/>
      <c r="B62" s="40"/>
      <c r="C62" s="37"/>
      <c r="D62" s="39"/>
      <c r="E62" s="39"/>
    </row>
    <row r="63" spans="1:5" ht="12">
      <c r="A63" s="37"/>
      <c r="B63" s="38"/>
      <c r="C63" s="37"/>
      <c r="D63" s="39"/>
      <c r="E63" s="39"/>
    </row>
    <row r="64" spans="1:5" ht="12">
      <c r="A64" s="37"/>
      <c r="B64" s="38"/>
      <c r="C64" s="37"/>
      <c r="D64" s="39"/>
      <c r="E64" s="39"/>
    </row>
    <row r="65" spans="1:5" ht="12">
      <c r="A65" s="37"/>
      <c r="B65" s="38"/>
      <c r="C65" s="37"/>
      <c r="D65" s="39"/>
      <c r="E65" s="39"/>
    </row>
    <row r="66" spans="1:5" ht="12">
      <c r="A66" s="37"/>
      <c r="B66" s="38"/>
      <c r="C66" s="37"/>
      <c r="D66" s="39"/>
      <c r="E66" s="39"/>
    </row>
    <row r="67" spans="1:5" ht="12">
      <c r="A67" s="37"/>
      <c r="B67" s="38"/>
      <c r="C67" s="37"/>
      <c r="D67" s="39"/>
      <c r="E67" s="39"/>
    </row>
    <row r="68" spans="1:5" ht="12">
      <c r="A68" s="37"/>
      <c r="B68" s="38"/>
      <c r="C68" s="37"/>
      <c r="D68" s="39"/>
      <c r="E68" s="39"/>
    </row>
    <row r="69" spans="1:5" ht="12.75" customHeight="1">
      <c r="A69" s="112" t="s">
        <v>93</v>
      </c>
      <c r="B69" s="112"/>
      <c r="C69" s="112"/>
      <c r="D69" s="112"/>
      <c r="E69" s="47">
        <v>0.275454704595186</v>
      </c>
    </row>
    <row r="70" spans="1:5" ht="12.75" customHeight="1">
      <c r="A70" s="112" t="s">
        <v>94</v>
      </c>
      <c r="B70" s="112"/>
      <c r="C70" s="112"/>
      <c r="D70" s="112"/>
      <c r="E70" s="44">
        <v>0.275454704595186</v>
      </c>
    </row>
    <row r="71" spans="1:5" ht="15">
      <c r="A71" s="100" t="s">
        <v>95</v>
      </c>
      <c r="B71" s="100"/>
      <c r="C71" s="100"/>
      <c r="D71" s="100">
        <v>5.58605720122574</v>
      </c>
      <c r="E71" s="100"/>
    </row>
    <row r="72" spans="1:5" ht="12.75" customHeight="1">
      <c r="A72" s="99" t="s">
        <v>96</v>
      </c>
      <c r="B72" s="99" t="s">
        <v>97</v>
      </c>
      <c r="C72" s="99"/>
      <c r="D72" s="113" t="s">
        <v>98</v>
      </c>
      <c r="E72" s="113" t="s">
        <v>95</v>
      </c>
    </row>
    <row r="73" spans="1:5" ht="12">
      <c r="A73" s="99"/>
      <c r="B73" s="2" t="s">
        <v>99</v>
      </c>
      <c r="C73" s="2" t="s">
        <v>100</v>
      </c>
      <c r="D73" s="113"/>
      <c r="E73" s="113"/>
    </row>
    <row r="74" spans="1:5" ht="12.75">
      <c r="A74" s="51" t="s">
        <v>101</v>
      </c>
      <c r="B74" s="38">
        <v>0</v>
      </c>
      <c r="C74" s="50">
        <v>10</v>
      </c>
      <c r="D74" s="39">
        <v>5.58605720122574</v>
      </c>
      <c r="E74" s="39">
        <v>0.9310095335376234</v>
      </c>
    </row>
    <row r="75" spans="1:5" ht="12.75">
      <c r="A75" s="51" t="s">
        <v>102</v>
      </c>
      <c r="B75" s="38">
        <v>0</v>
      </c>
      <c r="C75" s="52">
        <v>10</v>
      </c>
      <c r="D75" s="39">
        <v>5.58605720122574</v>
      </c>
      <c r="E75" s="39">
        <v>0.9310095335376234</v>
      </c>
    </row>
    <row r="76" spans="1:5" ht="12">
      <c r="A76" s="37" t="s">
        <v>103</v>
      </c>
      <c r="B76" s="38">
        <v>0</v>
      </c>
      <c r="C76" s="38">
        <v>3</v>
      </c>
      <c r="D76" s="39">
        <v>5.58605720122574</v>
      </c>
      <c r="E76" s="39">
        <v>0.279302860061287</v>
      </c>
    </row>
    <row r="77" spans="1:5" ht="12">
      <c r="A77" s="37"/>
      <c r="B77" s="38"/>
      <c r="C77" s="38"/>
      <c r="D77" s="39"/>
      <c r="E77" s="39"/>
    </row>
    <row r="78" spans="1:5" ht="12">
      <c r="A78" s="37"/>
      <c r="B78" s="38"/>
      <c r="C78" s="38"/>
      <c r="D78" s="39"/>
      <c r="E78" s="39"/>
    </row>
    <row r="79" spans="1:5" ht="12">
      <c r="A79" s="37"/>
      <c r="B79" s="38"/>
      <c r="C79" s="38"/>
      <c r="D79" s="39"/>
      <c r="E79" s="39"/>
    </row>
    <row r="80" spans="1:5" ht="12">
      <c r="A80" s="37"/>
      <c r="B80" s="38"/>
      <c r="C80" s="38"/>
      <c r="D80" s="39"/>
      <c r="E80" s="39"/>
    </row>
    <row r="81" spans="1:5" ht="12">
      <c r="A81" s="37"/>
      <c r="B81" s="38"/>
      <c r="C81" s="38"/>
      <c r="D81" s="39"/>
      <c r="E81" s="39"/>
    </row>
    <row r="82" spans="1:5" ht="12">
      <c r="A82" s="37"/>
      <c r="B82" s="38"/>
      <c r="C82" s="38"/>
      <c r="D82" s="39"/>
      <c r="E82" s="39"/>
    </row>
    <row r="83" spans="1:5" ht="12">
      <c r="A83" s="37"/>
      <c r="B83" s="38"/>
      <c r="C83" s="38"/>
      <c r="D83" s="39"/>
      <c r="E83" s="39"/>
    </row>
    <row r="84" spans="1:5" ht="12">
      <c r="A84" s="37"/>
      <c r="B84" s="38"/>
      <c r="C84" s="38"/>
      <c r="D84" s="39"/>
      <c r="E84" s="39"/>
    </row>
    <row r="85" spans="1:5" ht="12">
      <c r="A85" s="37"/>
      <c r="B85" s="38"/>
      <c r="C85" s="38"/>
      <c r="D85" s="39"/>
      <c r="E85" s="39"/>
    </row>
    <row r="86" spans="1:5" ht="12">
      <c r="A86" s="46" t="s">
        <v>104</v>
      </c>
      <c r="B86" s="114">
        <v>0.38333333333333336</v>
      </c>
      <c r="C86" s="114"/>
      <c r="D86" s="115"/>
      <c r="E86" s="115"/>
    </row>
    <row r="87" spans="1:5" ht="12.75" customHeight="1">
      <c r="A87" s="112" t="s">
        <v>105</v>
      </c>
      <c r="B87" s="112"/>
      <c r="C87" s="112"/>
      <c r="D87" s="112"/>
      <c r="E87" s="47">
        <v>2.141321927136534</v>
      </c>
    </row>
    <row r="88" spans="1:5" ht="12.75" customHeight="1">
      <c r="A88" s="112" t="s">
        <v>106</v>
      </c>
      <c r="B88" s="112"/>
      <c r="C88" s="112"/>
      <c r="D88" s="112"/>
      <c r="E88" s="47">
        <v>2.141321927136534</v>
      </c>
    </row>
    <row r="89" spans="1:5" ht="15">
      <c r="A89" s="100" t="s">
        <v>107</v>
      </c>
      <c r="B89" s="100"/>
      <c r="C89" s="100"/>
      <c r="D89" s="100"/>
      <c r="E89" s="100"/>
    </row>
    <row r="90" spans="1:5" ht="12.75" customHeight="1">
      <c r="A90" s="112" t="s">
        <v>108</v>
      </c>
      <c r="B90" s="112"/>
      <c r="C90" s="112"/>
      <c r="D90" s="112"/>
      <c r="E90" s="48">
        <v>63.96585651625309</v>
      </c>
    </row>
    <row r="91" spans="1:5" ht="12.75" customHeight="1">
      <c r="A91" s="112" t="s">
        <v>109</v>
      </c>
      <c r="B91" s="112"/>
      <c r="C91" s="112"/>
      <c r="D91" s="112"/>
      <c r="E91" s="48">
        <v>0.042643904344168725</v>
      </c>
    </row>
    <row r="92" spans="1:5" ht="16.5">
      <c r="A92" s="108" t="s">
        <v>111</v>
      </c>
      <c r="B92" s="108"/>
      <c r="C92" s="108"/>
      <c r="D92" s="108"/>
      <c r="E92" s="108"/>
    </row>
    <row r="93" spans="1:5" ht="15.75">
      <c r="A93" s="100" t="s">
        <v>80</v>
      </c>
      <c r="B93" s="100"/>
      <c r="C93" s="100"/>
      <c r="D93" s="33" t="s">
        <v>81</v>
      </c>
      <c r="E93" s="34">
        <v>1</v>
      </c>
    </row>
    <row r="94" spans="1:5" ht="12.75" customHeight="1">
      <c r="A94" s="35" t="s">
        <v>82</v>
      </c>
      <c r="B94" s="109" t="s">
        <v>83</v>
      </c>
      <c r="C94" s="109"/>
      <c r="D94" s="110"/>
      <c r="E94" s="110"/>
    </row>
    <row r="95" spans="1:5" ht="12.75">
      <c r="A95" s="35" t="s">
        <v>84</v>
      </c>
      <c r="B95" s="111">
        <v>40</v>
      </c>
      <c r="C95" s="111"/>
      <c r="D95" s="110"/>
      <c r="E95" s="110"/>
    </row>
    <row r="96" spans="1:5" ht="12.75">
      <c r="A96" s="36" t="s">
        <v>85</v>
      </c>
      <c r="B96" s="111">
        <v>60</v>
      </c>
      <c r="C96" s="111"/>
      <c r="D96" s="110"/>
      <c r="E96" s="110"/>
    </row>
    <row r="97" spans="1:5" ht="12.75">
      <c r="A97" s="36" t="s">
        <v>86</v>
      </c>
      <c r="B97" s="111">
        <v>80</v>
      </c>
      <c r="C97" s="111"/>
      <c r="D97" s="110"/>
      <c r="E97" s="110"/>
    </row>
    <row r="98" spans="1:5" ht="12.75">
      <c r="A98" s="35" t="s">
        <v>87</v>
      </c>
      <c r="B98" s="99">
        <v>60</v>
      </c>
      <c r="C98" s="99"/>
      <c r="D98" s="110"/>
      <c r="E98" s="110"/>
    </row>
    <row r="99" spans="1:5" ht="15.75">
      <c r="A99" s="100" t="s">
        <v>88</v>
      </c>
      <c r="B99" s="100"/>
      <c r="C99" s="100"/>
      <c r="D99" s="100"/>
      <c r="E99" s="100"/>
    </row>
    <row r="100" spans="1:5" ht="25.5">
      <c r="A100" s="36" t="s">
        <v>89</v>
      </c>
      <c r="B100" s="36" t="s">
        <v>90</v>
      </c>
      <c r="C100" s="36" t="s">
        <v>91</v>
      </c>
      <c r="D100" s="36" t="s">
        <v>39</v>
      </c>
      <c r="E100" s="36" t="s">
        <v>92</v>
      </c>
    </row>
    <row r="101" spans="1:5" ht="12">
      <c r="A101" s="37" t="s">
        <v>67</v>
      </c>
      <c r="B101" s="38">
        <v>0.9666666666666667</v>
      </c>
      <c r="C101" s="37"/>
      <c r="D101" s="39">
        <v>5.2</v>
      </c>
      <c r="E101" s="39">
        <v>5.026666666666667</v>
      </c>
    </row>
    <row r="102" spans="1:5" ht="12">
      <c r="A102" s="37" t="s">
        <v>63</v>
      </c>
      <c r="B102" s="38">
        <v>0.9666666666666667</v>
      </c>
      <c r="C102" s="37"/>
      <c r="D102" s="39">
        <v>1.5</v>
      </c>
      <c r="E102" s="39">
        <v>1.45</v>
      </c>
    </row>
    <row r="103" spans="1:5" ht="12">
      <c r="A103" s="37" t="s">
        <v>61</v>
      </c>
      <c r="B103" s="38">
        <v>5</v>
      </c>
      <c r="C103" s="37"/>
      <c r="D103" s="39">
        <v>0.0010940919037199124</v>
      </c>
      <c r="E103" s="39">
        <v>0.005470459518599562</v>
      </c>
    </row>
    <row r="104" spans="1:5" ht="12">
      <c r="A104" s="37" t="s">
        <v>56</v>
      </c>
      <c r="B104" s="38">
        <v>1.75</v>
      </c>
      <c r="C104" s="37"/>
      <c r="D104" s="39">
        <v>1.9</v>
      </c>
      <c r="E104" s="39">
        <v>3.3249999999999997</v>
      </c>
    </row>
    <row r="105" spans="1:5" ht="12">
      <c r="A105" s="37" t="s">
        <v>58</v>
      </c>
      <c r="B105" s="38">
        <v>48</v>
      </c>
      <c r="C105" s="37"/>
      <c r="D105" s="39">
        <v>0.02</v>
      </c>
      <c r="E105" s="39">
        <v>0.96</v>
      </c>
    </row>
    <row r="106" spans="1:5" ht="12">
      <c r="A106" s="37" t="s">
        <v>52</v>
      </c>
      <c r="B106" s="38">
        <v>0.6</v>
      </c>
      <c r="C106" s="37"/>
      <c r="D106" s="39">
        <v>0.053</v>
      </c>
      <c r="E106" s="39">
        <v>0.031799999999999995</v>
      </c>
    </row>
    <row r="107" spans="1:5" ht="12">
      <c r="A107" s="37" t="s">
        <v>76</v>
      </c>
      <c r="B107" s="38">
        <v>0.5</v>
      </c>
      <c r="C107" s="37"/>
      <c r="D107" s="39">
        <v>0.57</v>
      </c>
      <c r="E107" s="39">
        <v>0.285</v>
      </c>
    </row>
    <row r="108" spans="1:5" ht="12">
      <c r="A108" s="37" t="s">
        <v>54</v>
      </c>
      <c r="B108" s="38">
        <v>1</v>
      </c>
      <c r="C108" s="37"/>
      <c r="D108" s="39">
        <v>0</v>
      </c>
      <c r="E108" s="39">
        <v>0</v>
      </c>
    </row>
    <row r="109" spans="1:5" ht="12">
      <c r="A109" s="37" t="s">
        <v>62</v>
      </c>
      <c r="B109" s="38">
        <v>1</v>
      </c>
      <c r="C109" s="37"/>
      <c r="D109" s="39">
        <v>0</v>
      </c>
      <c r="E109" s="39">
        <v>0</v>
      </c>
    </row>
    <row r="110" spans="1:5" ht="12">
      <c r="A110" s="37"/>
      <c r="B110" s="38"/>
      <c r="C110" s="37"/>
      <c r="D110" s="39"/>
      <c r="E110" s="39"/>
    </row>
    <row r="111" spans="1:5" ht="12">
      <c r="A111" s="37"/>
      <c r="B111" s="38"/>
      <c r="C111" s="37"/>
      <c r="D111" s="39"/>
      <c r="E111" s="39"/>
    </row>
    <row r="112" spans="1:5" ht="12">
      <c r="A112" s="37"/>
      <c r="B112" s="38"/>
      <c r="C112" s="37"/>
      <c r="D112" s="39"/>
      <c r="E112" s="39"/>
    </row>
    <row r="113" spans="1:5" ht="12.75" customHeight="1">
      <c r="A113" s="112" t="s">
        <v>93</v>
      </c>
      <c r="B113" s="112"/>
      <c r="C113" s="112"/>
      <c r="D113" s="112"/>
      <c r="E113" s="41">
        <v>11.083937126185265</v>
      </c>
    </row>
    <row r="114" spans="1:5" ht="12.75" customHeight="1">
      <c r="A114" s="112" t="s">
        <v>94</v>
      </c>
      <c r="B114" s="112"/>
      <c r="C114" s="112"/>
      <c r="D114" s="112"/>
      <c r="E114" s="44">
        <v>11.083937126185265</v>
      </c>
    </row>
    <row r="115" spans="1:5" ht="15">
      <c r="A115" s="100" t="s">
        <v>95</v>
      </c>
      <c r="B115" s="100"/>
      <c r="C115" s="100"/>
      <c r="D115" s="100">
        <v>5.58605720122574</v>
      </c>
      <c r="E115" s="100"/>
    </row>
    <row r="116" spans="1:5" ht="12.75" customHeight="1">
      <c r="A116" s="99" t="s">
        <v>96</v>
      </c>
      <c r="B116" s="99" t="s">
        <v>97</v>
      </c>
      <c r="C116" s="99"/>
      <c r="D116" s="113" t="s">
        <v>98</v>
      </c>
      <c r="E116" s="113" t="s">
        <v>95</v>
      </c>
    </row>
    <row r="117" spans="1:5" ht="12">
      <c r="A117" s="99"/>
      <c r="B117" s="2" t="s">
        <v>99</v>
      </c>
      <c r="C117" s="2" t="s">
        <v>100</v>
      </c>
      <c r="D117" s="113"/>
      <c r="E117" s="113"/>
    </row>
    <row r="118" spans="1:5" ht="12">
      <c r="A118" s="51" t="s">
        <v>112</v>
      </c>
      <c r="B118" s="38">
        <v>0</v>
      </c>
      <c r="C118" s="38">
        <v>20</v>
      </c>
      <c r="D118" s="39">
        <v>5.58605720122574</v>
      </c>
      <c r="E118" s="39">
        <v>1.8620190670752468</v>
      </c>
    </row>
    <row r="119" spans="1:5" ht="12">
      <c r="A119" s="51" t="s">
        <v>113</v>
      </c>
      <c r="B119" s="38">
        <v>0</v>
      </c>
      <c r="C119" s="38">
        <v>20</v>
      </c>
      <c r="D119" s="39">
        <v>5.58605720122574</v>
      </c>
      <c r="E119" s="39">
        <v>1.8620190670752468</v>
      </c>
    </row>
    <row r="120" spans="1:5" ht="12">
      <c r="A120" s="51" t="s">
        <v>114</v>
      </c>
      <c r="B120" s="38">
        <v>0</v>
      </c>
      <c r="C120" s="38">
        <v>20</v>
      </c>
      <c r="D120" s="39">
        <v>5.58605720122574</v>
      </c>
      <c r="E120" s="39">
        <v>1.8620190670752468</v>
      </c>
    </row>
    <row r="121" spans="1:5" ht="12">
      <c r="A121" s="51" t="s">
        <v>115</v>
      </c>
      <c r="B121" s="38">
        <v>0</v>
      </c>
      <c r="C121" s="38">
        <v>25</v>
      </c>
      <c r="D121" s="39">
        <v>5.58605720122574</v>
      </c>
      <c r="E121" s="39">
        <v>2.3275238338440585</v>
      </c>
    </row>
    <row r="122" spans="1:5" ht="12">
      <c r="A122" s="51" t="s">
        <v>116</v>
      </c>
      <c r="B122" s="38">
        <v>0</v>
      </c>
      <c r="C122" s="38">
        <v>8</v>
      </c>
      <c r="D122" s="39">
        <v>5.58605720122574</v>
      </c>
      <c r="E122" s="39">
        <v>0.7448076268300987</v>
      </c>
    </row>
    <row r="123" spans="1:5" ht="12">
      <c r="A123" s="51" t="s">
        <v>102</v>
      </c>
      <c r="B123" s="38">
        <v>1</v>
      </c>
      <c r="C123" s="38">
        <v>30</v>
      </c>
      <c r="D123" s="39">
        <v>5.58605720122574</v>
      </c>
      <c r="E123" s="39">
        <v>8.37908580183861</v>
      </c>
    </row>
    <row r="124" spans="1:5" ht="12">
      <c r="A124" s="37"/>
      <c r="B124" s="38"/>
      <c r="C124" s="38"/>
      <c r="D124" s="39"/>
      <c r="E124" s="39"/>
    </row>
    <row r="125" spans="1:5" ht="12">
      <c r="A125" s="37"/>
      <c r="B125" s="38"/>
      <c r="C125" s="38"/>
      <c r="D125" s="39"/>
      <c r="E125" s="39"/>
    </row>
    <row r="126" spans="1:5" ht="12">
      <c r="A126" s="37"/>
      <c r="B126" s="38"/>
      <c r="C126" s="38"/>
      <c r="D126" s="39"/>
      <c r="E126" s="39"/>
    </row>
    <row r="127" spans="1:5" ht="12">
      <c r="A127" s="37"/>
      <c r="B127" s="38"/>
      <c r="C127" s="38"/>
      <c r="D127" s="39"/>
      <c r="E127" s="39"/>
    </row>
    <row r="128" spans="1:5" ht="12">
      <c r="A128" s="37"/>
      <c r="B128" s="38"/>
      <c r="C128" s="38"/>
      <c r="D128" s="39"/>
      <c r="E128" s="39"/>
    </row>
    <row r="129" spans="1:5" ht="12">
      <c r="A129" s="37"/>
      <c r="B129" s="38"/>
      <c r="C129" s="38"/>
      <c r="D129" s="39"/>
      <c r="E129" s="39"/>
    </row>
    <row r="130" spans="1:5" ht="12">
      <c r="A130" s="46" t="s">
        <v>104</v>
      </c>
      <c r="B130" s="114">
        <v>3.05</v>
      </c>
      <c r="C130" s="114"/>
      <c r="D130" s="115"/>
      <c r="E130" s="115"/>
    </row>
    <row r="131" spans="1:5" ht="12.75" customHeight="1">
      <c r="A131" s="112" t="s">
        <v>105</v>
      </c>
      <c r="B131" s="112"/>
      <c r="C131" s="112"/>
      <c r="D131" s="112"/>
      <c r="E131" s="47">
        <v>17.037474463738505</v>
      </c>
    </row>
    <row r="132" spans="1:5" ht="12.75" customHeight="1">
      <c r="A132" s="112" t="s">
        <v>106</v>
      </c>
      <c r="B132" s="112"/>
      <c r="C132" s="112"/>
      <c r="D132" s="112"/>
      <c r="E132" s="47">
        <v>17.037474463738505</v>
      </c>
    </row>
    <row r="133" spans="1:5" ht="15">
      <c r="A133" s="100" t="s">
        <v>107</v>
      </c>
      <c r="B133" s="100"/>
      <c r="C133" s="100"/>
      <c r="D133" s="100"/>
      <c r="E133" s="100"/>
    </row>
    <row r="134" spans="1:5" ht="12.75" customHeight="1">
      <c r="A134" s="112" t="s">
        <v>108</v>
      </c>
      <c r="B134" s="112"/>
      <c r="C134" s="112"/>
      <c r="D134" s="112"/>
      <c r="E134" s="48">
        <v>675.8131797151956</v>
      </c>
    </row>
    <row r="135" spans="1:5" ht="12.75" customHeight="1">
      <c r="A135" s="112" t="s">
        <v>109</v>
      </c>
      <c r="B135" s="112"/>
      <c r="C135" s="112"/>
      <c r="D135" s="112"/>
      <c r="E135" s="48">
        <v>11.26355299525326</v>
      </c>
    </row>
    <row r="136" spans="1:5" ht="16.5">
      <c r="A136" s="108" t="s">
        <v>117</v>
      </c>
      <c r="B136" s="108"/>
      <c r="C136" s="108"/>
      <c r="D136" s="108"/>
      <c r="E136" s="108"/>
    </row>
    <row r="137" spans="1:5" ht="15.75">
      <c r="A137" s="100" t="s">
        <v>80</v>
      </c>
      <c r="B137" s="100"/>
      <c r="C137" s="100"/>
      <c r="D137" s="33" t="s">
        <v>81</v>
      </c>
      <c r="E137" s="34"/>
    </row>
    <row r="138" spans="1:5" ht="12.75" customHeight="1">
      <c r="A138" s="35" t="s">
        <v>82</v>
      </c>
      <c r="B138" s="109" t="s">
        <v>83</v>
      </c>
      <c r="C138" s="109"/>
      <c r="D138" s="110"/>
      <c r="E138" s="110"/>
    </row>
    <row r="139" spans="1:5" ht="12.75">
      <c r="A139" s="35" t="s">
        <v>84</v>
      </c>
      <c r="B139" s="111"/>
      <c r="C139" s="111"/>
      <c r="D139" s="110"/>
      <c r="E139" s="110"/>
    </row>
    <row r="140" spans="1:5" ht="12.75">
      <c r="A140" s="36" t="s">
        <v>85</v>
      </c>
      <c r="B140" s="111"/>
      <c r="C140" s="111"/>
      <c r="D140" s="110"/>
      <c r="E140" s="110"/>
    </row>
    <row r="141" spans="1:5" ht="12.75">
      <c r="A141" s="36" t="s">
        <v>86</v>
      </c>
      <c r="B141" s="111"/>
      <c r="C141" s="111"/>
      <c r="D141" s="110"/>
      <c r="E141" s="110"/>
    </row>
    <row r="142" spans="1:5" ht="12.75">
      <c r="A142" s="35" t="s">
        <v>87</v>
      </c>
      <c r="B142" s="99"/>
      <c r="C142" s="99"/>
      <c r="D142" s="110"/>
      <c r="E142" s="110"/>
    </row>
    <row r="143" spans="1:5" ht="15.75">
      <c r="A143" s="100" t="s">
        <v>88</v>
      </c>
      <c r="B143" s="100"/>
      <c r="C143" s="100"/>
      <c r="D143" s="100"/>
      <c r="E143" s="100"/>
    </row>
    <row r="144" spans="1:5" ht="25.5">
      <c r="A144" s="36" t="s">
        <v>89</v>
      </c>
      <c r="B144" s="36" t="s">
        <v>90</v>
      </c>
      <c r="C144" s="36" t="s">
        <v>91</v>
      </c>
      <c r="D144" s="36" t="s">
        <v>39</v>
      </c>
      <c r="E144" s="36" t="s">
        <v>92</v>
      </c>
    </row>
    <row r="145" spans="1:5" ht="12">
      <c r="A145" s="37"/>
      <c r="B145" s="38"/>
      <c r="C145" s="37"/>
      <c r="D145" s="39" t="e">
        <f>NA()</f>
        <v>#N/A</v>
      </c>
      <c r="E145" s="39" t="e">
        <f>NA()</f>
        <v>#N/A</v>
      </c>
    </row>
    <row r="146" spans="1:5" ht="12">
      <c r="A146" s="37"/>
      <c r="B146" s="38"/>
      <c r="C146" s="37"/>
      <c r="D146" s="39" t="e">
        <f>NA()</f>
        <v>#N/A</v>
      </c>
      <c r="E146" s="39" t="e">
        <f>NA()</f>
        <v>#N/A</v>
      </c>
    </row>
    <row r="147" spans="1:5" ht="12">
      <c r="A147" s="37"/>
      <c r="B147" s="38"/>
      <c r="C147" s="37"/>
      <c r="D147" s="39" t="e">
        <f>NA()</f>
        <v>#N/A</v>
      </c>
      <c r="E147" s="39" t="e">
        <f>NA()</f>
        <v>#N/A</v>
      </c>
    </row>
    <row r="148" spans="1:5" ht="12">
      <c r="A148" s="37"/>
      <c r="B148" s="38"/>
      <c r="C148" s="37"/>
      <c r="D148" s="39" t="e">
        <f>NA()</f>
        <v>#N/A</v>
      </c>
      <c r="E148" s="39" t="e">
        <f>NA()</f>
        <v>#N/A</v>
      </c>
    </row>
    <row r="149" spans="1:5" ht="12">
      <c r="A149" s="37"/>
      <c r="B149" s="38"/>
      <c r="C149" s="37"/>
      <c r="D149" s="39" t="e">
        <f>NA()</f>
        <v>#N/A</v>
      </c>
      <c r="E149" s="39" t="e">
        <f>NA()</f>
        <v>#N/A</v>
      </c>
    </row>
    <row r="150" spans="1:5" ht="12">
      <c r="A150" s="37"/>
      <c r="B150" s="40"/>
      <c r="C150" s="37"/>
      <c r="D150" s="39" t="e">
        <f>NA()</f>
        <v>#N/A</v>
      </c>
      <c r="E150" s="39" t="e">
        <f>NA()</f>
        <v>#N/A</v>
      </c>
    </row>
    <row r="151" spans="1:5" ht="12">
      <c r="A151" s="37"/>
      <c r="B151" s="38"/>
      <c r="C151" s="37"/>
      <c r="D151" s="39" t="e">
        <f>NA()</f>
        <v>#N/A</v>
      </c>
      <c r="E151" s="39" t="e">
        <f>NA()</f>
        <v>#N/A</v>
      </c>
    </row>
    <row r="152" spans="1:5" ht="12">
      <c r="A152" s="37"/>
      <c r="B152" s="38"/>
      <c r="C152" s="37"/>
      <c r="D152" s="39" t="e">
        <f>NA()</f>
        <v>#N/A</v>
      </c>
      <c r="E152" s="39" t="e">
        <f>NA()</f>
        <v>#N/A</v>
      </c>
    </row>
    <row r="153" spans="1:5" ht="12">
      <c r="A153" s="37"/>
      <c r="B153" s="38"/>
      <c r="C153" s="37"/>
      <c r="D153" s="39" t="e">
        <f>NA()</f>
        <v>#N/A</v>
      </c>
      <c r="E153" s="39" t="e">
        <f>NA()</f>
        <v>#N/A</v>
      </c>
    </row>
    <row r="154" spans="1:5" ht="12">
      <c r="A154" s="37"/>
      <c r="B154" s="38"/>
      <c r="C154" s="37"/>
      <c r="D154" s="39" t="e">
        <f>NA()</f>
        <v>#N/A</v>
      </c>
      <c r="E154" s="39" t="e">
        <f>NA()</f>
        <v>#N/A</v>
      </c>
    </row>
    <row r="155" spans="1:5" ht="12">
      <c r="A155" s="37"/>
      <c r="B155" s="38"/>
      <c r="C155" s="37"/>
      <c r="D155" s="39" t="e">
        <f>NA()</f>
        <v>#N/A</v>
      </c>
      <c r="E155" s="39" t="e">
        <f>NA()</f>
        <v>#N/A</v>
      </c>
    </row>
    <row r="156" spans="1:5" ht="12">
      <c r="A156" s="37"/>
      <c r="B156" s="38"/>
      <c r="C156" s="37"/>
      <c r="D156" s="39" t="e">
        <f>NA()</f>
        <v>#N/A</v>
      </c>
      <c r="E156" s="39" t="e">
        <f>NA()</f>
        <v>#N/A</v>
      </c>
    </row>
    <row r="157" spans="1:5" ht="12.75" customHeight="1">
      <c r="A157" s="112" t="s">
        <v>93</v>
      </c>
      <c r="B157" s="112"/>
      <c r="C157" s="112"/>
      <c r="D157" s="112"/>
      <c r="E157" s="41"/>
    </row>
    <row r="158" spans="1:5" ht="12.75" customHeight="1">
      <c r="A158" s="112" t="s">
        <v>94</v>
      </c>
      <c r="B158" s="112"/>
      <c r="C158" s="112"/>
      <c r="D158" s="112"/>
      <c r="E158" s="44"/>
    </row>
    <row r="159" spans="1:5" ht="15">
      <c r="A159" s="100" t="s">
        <v>95</v>
      </c>
      <c r="B159" s="100"/>
      <c r="C159" s="100"/>
      <c r="D159" s="100">
        <v>5.58605720122574</v>
      </c>
      <c r="E159" s="100"/>
    </row>
    <row r="160" spans="1:5" ht="12.75" customHeight="1">
      <c r="A160" s="99" t="s">
        <v>96</v>
      </c>
      <c r="B160" s="99" t="s">
        <v>97</v>
      </c>
      <c r="C160" s="99"/>
      <c r="D160" s="113" t="s">
        <v>98</v>
      </c>
      <c r="E160" s="113" t="s">
        <v>95</v>
      </c>
    </row>
    <row r="161" spans="1:5" ht="12">
      <c r="A161" s="99"/>
      <c r="B161" s="2" t="s">
        <v>99</v>
      </c>
      <c r="C161" s="2" t="s">
        <v>100</v>
      </c>
      <c r="D161" s="113"/>
      <c r="E161" s="113"/>
    </row>
    <row r="162" spans="1:5" ht="12">
      <c r="A162" s="37"/>
      <c r="B162" s="38"/>
      <c r="C162" s="38"/>
      <c r="D162" s="39"/>
      <c r="E162" s="39"/>
    </row>
    <row r="163" spans="1:5" ht="12">
      <c r="A163" s="37"/>
      <c r="B163" s="38"/>
      <c r="C163" s="38"/>
      <c r="D163" s="39"/>
      <c r="E163" s="39"/>
    </row>
    <row r="164" spans="1:5" ht="12">
      <c r="A164" s="37"/>
      <c r="B164" s="38"/>
      <c r="C164" s="38"/>
      <c r="D164" s="39"/>
      <c r="E164" s="39"/>
    </row>
    <row r="165" spans="1:5" ht="12">
      <c r="A165" s="37"/>
      <c r="B165" s="38"/>
      <c r="C165" s="38"/>
      <c r="D165" s="39"/>
      <c r="E165" s="39"/>
    </row>
    <row r="166" spans="1:5" ht="12">
      <c r="A166" s="37"/>
      <c r="B166" s="38"/>
      <c r="C166" s="38"/>
      <c r="D166" s="39"/>
      <c r="E166" s="39"/>
    </row>
    <row r="167" spans="1:5" ht="12">
      <c r="A167" s="37"/>
      <c r="B167" s="38"/>
      <c r="C167" s="38"/>
      <c r="D167" s="39"/>
      <c r="E167" s="39"/>
    </row>
    <row r="168" spans="1:5" ht="12">
      <c r="A168" s="37"/>
      <c r="B168" s="38"/>
      <c r="C168" s="38"/>
      <c r="D168" s="39"/>
      <c r="E168" s="39"/>
    </row>
    <row r="169" spans="1:5" ht="12">
      <c r="A169" s="37"/>
      <c r="B169" s="38"/>
      <c r="C169" s="38"/>
      <c r="D169" s="39"/>
      <c r="E169" s="39"/>
    </row>
    <row r="170" spans="1:5" ht="12">
      <c r="A170" s="37"/>
      <c r="B170" s="38"/>
      <c r="C170" s="38"/>
      <c r="D170" s="39"/>
      <c r="E170" s="39"/>
    </row>
    <row r="171" spans="1:5" ht="12">
      <c r="A171" s="37"/>
      <c r="B171" s="38"/>
      <c r="C171" s="38"/>
      <c r="D171" s="39"/>
      <c r="E171" s="39"/>
    </row>
    <row r="172" spans="1:5" ht="12">
      <c r="A172" s="37"/>
      <c r="B172" s="38"/>
      <c r="C172" s="38"/>
      <c r="D172" s="39"/>
      <c r="E172" s="39"/>
    </row>
    <row r="173" spans="1:5" ht="12">
      <c r="A173" s="37"/>
      <c r="B173" s="38"/>
      <c r="C173" s="38"/>
      <c r="D173" s="39"/>
      <c r="E173" s="39"/>
    </row>
    <row r="174" spans="1:5" ht="12">
      <c r="A174" s="46" t="s">
        <v>104</v>
      </c>
      <c r="B174" s="114">
        <v>0</v>
      </c>
      <c r="C174" s="114"/>
      <c r="D174" s="115"/>
      <c r="E174" s="115"/>
    </row>
    <row r="175" spans="1:5" ht="12.75" customHeight="1">
      <c r="A175" s="112" t="s">
        <v>105</v>
      </c>
      <c r="B175" s="112"/>
      <c r="C175" s="112"/>
      <c r="D175" s="112"/>
      <c r="E175" s="47"/>
    </row>
    <row r="176" spans="1:5" ht="12.75" customHeight="1">
      <c r="A176" s="112" t="s">
        <v>106</v>
      </c>
      <c r="B176" s="112"/>
      <c r="C176" s="112"/>
      <c r="D176" s="112"/>
      <c r="E176" s="47"/>
    </row>
    <row r="177" spans="1:5" ht="15">
      <c r="A177" s="100" t="s">
        <v>107</v>
      </c>
      <c r="B177" s="100"/>
      <c r="C177" s="100"/>
      <c r="D177" s="100"/>
      <c r="E177" s="100"/>
    </row>
    <row r="178" spans="1:5" ht="12.75" customHeight="1">
      <c r="A178" s="112" t="s">
        <v>108</v>
      </c>
      <c r="B178" s="112"/>
      <c r="C178" s="112"/>
      <c r="D178" s="112"/>
      <c r="E178" s="48"/>
    </row>
    <row r="179" spans="1:5" ht="12.75" customHeight="1">
      <c r="A179" s="112" t="s">
        <v>109</v>
      </c>
      <c r="B179" s="112"/>
      <c r="C179" s="112"/>
      <c r="D179" s="112"/>
      <c r="E179" s="48"/>
    </row>
    <row r="180" spans="1:5" ht="16.5">
      <c r="A180" s="108" t="s">
        <v>117</v>
      </c>
      <c r="B180" s="108"/>
      <c r="C180" s="108"/>
      <c r="D180" s="108"/>
      <c r="E180" s="108"/>
    </row>
    <row r="181" spans="1:5" ht="15.75">
      <c r="A181" s="100" t="s">
        <v>80</v>
      </c>
      <c r="B181" s="100"/>
      <c r="C181" s="100"/>
      <c r="D181" s="33" t="s">
        <v>81</v>
      </c>
      <c r="E181" s="34"/>
    </row>
    <row r="182" spans="1:5" ht="12.75" customHeight="1">
      <c r="A182" s="35" t="s">
        <v>82</v>
      </c>
      <c r="B182" s="109" t="s">
        <v>83</v>
      </c>
      <c r="C182" s="109"/>
      <c r="D182" s="110"/>
      <c r="E182" s="110"/>
    </row>
    <row r="183" spans="1:5" ht="12.75">
      <c r="A183" s="35" t="s">
        <v>84</v>
      </c>
      <c r="B183" s="111"/>
      <c r="C183" s="111"/>
      <c r="D183" s="110"/>
      <c r="E183" s="110"/>
    </row>
    <row r="184" spans="1:5" ht="12.75">
      <c r="A184" s="36" t="s">
        <v>85</v>
      </c>
      <c r="B184" s="111"/>
      <c r="C184" s="111"/>
      <c r="D184" s="110"/>
      <c r="E184" s="110"/>
    </row>
    <row r="185" spans="1:5" ht="12.75">
      <c r="A185" s="36" t="s">
        <v>86</v>
      </c>
      <c r="B185" s="111"/>
      <c r="C185" s="111"/>
      <c r="D185" s="110"/>
      <c r="E185" s="110"/>
    </row>
    <row r="186" spans="1:5" ht="12.75">
      <c r="A186" s="35" t="s">
        <v>87</v>
      </c>
      <c r="B186" s="99"/>
      <c r="C186" s="99"/>
      <c r="D186" s="110"/>
      <c r="E186" s="110"/>
    </row>
    <row r="187" spans="1:5" ht="15.75">
      <c r="A187" s="100" t="s">
        <v>88</v>
      </c>
      <c r="B187" s="100"/>
      <c r="C187" s="100"/>
      <c r="D187" s="100"/>
      <c r="E187" s="100"/>
    </row>
    <row r="188" spans="1:5" ht="25.5">
      <c r="A188" s="36" t="s">
        <v>89</v>
      </c>
      <c r="B188" s="36" t="s">
        <v>90</v>
      </c>
      <c r="C188" s="36" t="s">
        <v>91</v>
      </c>
      <c r="D188" s="36" t="s">
        <v>39</v>
      </c>
      <c r="E188" s="36" t="s">
        <v>92</v>
      </c>
    </row>
    <row r="189" spans="1:5" ht="12">
      <c r="A189" s="37"/>
      <c r="B189" s="38"/>
      <c r="C189" s="37"/>
      <c r="D189" s="39" t="e">
        <f>NA()</f>
        <v>#N/A</v>
      </c>
      <c r="E189" s="39" t="e">
        <f>NA()</f>
        <v>#N/A</v>
      </c>
    </row>
    <row r="190" spans="1:5" ht="12">
      <c r="A190" s="37"/>
      <c r="B190" s="38"/>
      <c r="C190" s="37"/>
      <c r="D190" s="39" t="e">
        <f>NA()</f>
        <v>#N/A</v>
      </c>
      <c r="E190" s="39" t="e">
        <f>NA()</f>
        <v>#N/A</v>
      </c>
    </row>
    <row r="191" spans="1:5" ht="12">
      <c r="A191" s="37"/>
      <c r="B191" s="38"/>
      <c r="C191" s="37"/>
      <c r="D191" s="39" t="e">
        <f>NA()</f>
        <v>#N/A</v>
      </c>
      <c r="E191" s="39" t="e">
        <f>NA()</f>
        <v>#N/A</v>
      </c>
    </row>
    <row r="192" spans="1:5" ht="12">
      <c r="A192" s="37"/>
      <c r="B192" s="38"/>
      <c r="C192" s="37"/>
      <c r="D192" s="39" t="e">
        <f>NA()</f>
        <v>#N/A</v>
      </c>
      <c r="E192" s="39" t="e">
        <f>NA()</f>
        <v>#N/A</v>
      </c>
    </row>
    <row r="193" spans="1:5" ht="12">
      <c r="A193" s="37"/>
      <c r="B193" s="38"/>
      <c r="C193" s="37"/>
      <c r="D193" s="39" t="e">
        <f>NA()</f>
        <v>#N/A</v>
      </c>
      <c r="E193" s="39" t="e">
        <f>NA()</f>
        <v>#N/A</v>
      </c>
    </row>
    <row r="194" spans="1:5" ht="12">
      <c r="A194" s="37"/>
      <c r="B194" s="40"/>
      <c r="C194" s="37"/>
      <c r="D194" s="39" t="e">
        <f>NA()</f>
        <v>#N/A</v>
      </c>
      <c r="E194" s="39" t="e">
        <f>NA()</f>
        <v>#N/A</v>
      </c>
    </row>
    <row r="195" spans="1:5" ht="12">
      <c r="A195" s="37"/>
      <c r="B195" s="38"/>
      <c r="C195" s="37"/>
      <c r="D195" s="39" t="e">
        <f>NA()</f>
        <v>#N/A</v>
      </c>
      <c r="E195" s="39" t="e">
        <f>NA()</f>
        <v>#N/A</v>
      </c>
    </row>
    <row r="196" spans="1:5" ht="12">
      <c r="A196" s="37"/>
      <c r="B196" s="38"/>
      <c r="C196" s="37"/>
      <c r="D196" s="39" t="e">
        <f>NA()</f>
        <v>#N/A</v>
      </c>
      <c r="E196" s="39" t="e">
        <f>NA()</f>
        <v>#N/A</v>
      </c>
    </row>
    <row r="197" spans="1:5" ht="12">
      <c r="A197" s="37"/>
      <c r="B197" s="38"/>
      <c r="C197" s="37"/>
      <c r="D197" s="39" t="e">
        <f>NA()</f>
        <v>#N/A</v>
      </c>
      <c r="E197" s="39" t="e">
        <f>NA()</f>
        <v>#N/A</v>
      </c>
    </row>
    <row r="198" spans="1:5" ht="12">
      <c r="A198" s="37"/>
      <c r="B198" s="38"/>
      <c r="C198" s="37"/>
      <c r="D198" s="39" t="e">
        <f>NA()</f>
        <v>#N/A</v>
      </c>
      <c r="E198" s="39" t="e">
        <f>NA()</f>
        <v>#N/A</v>
      </c>
    </row>
    <row r="199" spans="1:5" ht="12">
      <c r="A199" s="37"/>
      <c r="B199" s="38"/>
      <c r="C199" s="37"/>
      <c r="D199" s="39" t="e">
        <f>NA()</f>
        <v>#N/A</v>
      </c>
      <c r="E199" s="39" t="e">
        <f>NA()</f>
        <v>#N/A</v>
      </c>
    </row>
    <row r="200" spans="1:5" ht="12">
      <c r="A200" s="37"/>
      <c r="B200" s="38"/>
      <c r="C200" s="37"/>
      <c r="D200" s="39" t="e">
        <f>NA()</f>
        <v>#N/A</v>
      </c>
      <c r="E200" s="39" t="e">
        <f>NA()</f>
        <v>#N/A</v>
      </c>
    </row>
    <row r="201" spans="1:5" ht="12.75" customHeight="1">
      <c r="A201" s="112" t="s">
        <v>93</v>
      </c>
      <c r="B201" s="112"/>
      <c r="C201" s="112"/>
      <c r="D201" s="112"/>
      <c r="E201" s="41"/>
    </row>
    <row r="202" spans="1:5" ht="12.75" customHeight="1">
      <c r="A202" s="112" t="s">
        <v>94</v>
      </c>
      <c r="B202" s="112"/>
      <c r="C202" s="112"/>
      <c r="D202" s="112"/>
      <c r="E202" s="44"/>
    </row>
    <row r="203" spans="1:5" ht="15">
      <c r="A203" s="100" t="s">
        <v>95</v>
      </c>
      <c r="B203" s="100"/>
      <c r="C203" s="100"/>
      <c r="D203" s="100">
        <v>5.58605720122574</v>
      </c>
      <c r="E203" s="100"/>
    </row>
    <row r="204" spans="1:5" ht="12.75" customHeight="1">
      <c r="A204" s="99" t="s">
        <v>96</v>
      </c>
      <c r="B204" s="99" t="s">
        <v>97</v>
      </c>
      <c r="C204" s="99"/>
      <c r="D204" s="113" t="s">
        <v>98</v>
      </c>
      <c r="E204" s="113" t="s">
        <v>95</v>
      </c>
    </row>
    <row r="205" spans="1:5" ht="12">
      <c r="A205" s="99"/>
      <c r="B205" s="2" t="s">
        <v>99</v>
      </c>
      <c r="C205" s="2" t="s">
        <v>100</v>
      </c>
      <c r="D205" s="113"/>
      <c r="E205" s="113"/>
    </row>
    <row r="206" spans="1:5" ht="12">
      <c r="A206" s="37"/>
      <c r="B206" s="38"/>
      <c r="C206" s="38"/>
      <c r="D206" s="39"/>
      <c r="E206" s="39"/>
    </row>
    <row r="207" spans="1:5" ht="12">
      <c r="A207" s="37"/>
      <c r="B207" s="38"/>
      <c r="C207" s="38"/>
      <c r="D207" s="39"/>
      <c r="E207" s="39"/>
    </row>
    <row r="208" spans="1:5" ht="12">
      <c r="A208" s="37"/>
      <c r="B208" s="38"/>
      <c r="C208" s="38"/>
      <c r="D208" s="39"/>
      <c r="E208" s="39"/>
    </row>
    <row r="209" spans="1:5" ht="12">
      <c r="A209" s="37"/>
      <c r="B209" s="38"/>
      <c r="C209" s="38"/>
      <c r="D209" s="39"/>
      <c r="E209" s="39"/>
    </row>
    <row r="210" spans="1:5" ht="12">
      <c r="A210" s="37"/>
      <c r="B210" s="38"/>
      <c r="C210" s="38"/>
      <c r="D210" s="39"/>
      <c r="E210" s="39"/>
    </row>
    <row r="211" spans="1:5" ht="12">
      <c r="A211" s="37"/>
      <c r="B211" s="38"/>
      <c r="C211" s="38"/>
      <c r="D211" s="39"/>
      <c r="E211" s="39"/>
    </row>
    <row r="212" spans="1:5" ht="12">
      <c r="A212" s="37"/>
      <c r="B212" s="38"/>
      <c r="C212" s="38"/>
      <c r="D212" s="39"/>
      <c r="E212" s="39"/>
    </row>
    <row r="213" spans="1:5" ht="12">
      <c r="A213" s="37"/>
      <c r="B213" s="38"/>
      <c r="C213" s="38"/>
      <c r="D213" s="39"/>
      <c r="E213" s="39"/>
    </row>
    <row r="214" spans="1:5" ht="12">
      <c r="A214" s="37"/>
      <c r="B214" s="38"/>
      <c r="C214" s="38"/>
      <c r="D214" s="39"/>
      <c r="E214" s="39"/>
    </row>
    <row r="215" spans="1:5" ht="12">
      <c r="A215" s="37"/>
      <c r="B215" s="38"/>
      <c r="C215" s="38"/>
      <c r="D215" s="39"/>
      <c r="E215" s="39"/>
    </row>
    <row r="216" spans="1:5" ht="12">
      <c r="A216" s="37"/>
      <c r="B216" s="38"/>
      <c r="C216" s="38"/>
      <c r="D216" s="39"/>
      <c r="E216" s="39"/>
    </row>
    <row r="217" spans="1:5" ht="12">
      <c r="A217" s="37"/>
      <c r="B217" s="38"/>
      <c r="C217" s="38"/>
      <c r="D217" s="39"/>
      <c r="E217" s="39"/>
    </row>
    <row r="218" spans="1:5" ht="12">
      <c r="A218" s="46" t="s">
        <v>104</v>
      </c>
      <c r="B218" s="114">
        <v>0</v>
      </c>
      <c r="C218" s="114"/>
      <c r="D218" s="115"/>
      <c r="E218" s="115"/>
    </row>
    <row r="219" spans="1:5" ht="12.75" customHeight="1">
      <c r="A219" s="112" t="s">
        <v>105</v>
      </c>
      <c r="B219" s="112"/>
      <c r="C219" s="112"/>
      <c r="D219" s="112"/>
      <c r="E219" s="47"/>
    </row>
    <row r="220" spans="1:5" ht="12.75" customHeight="1">
      <c r="A220" s="112" t="s">
        <v>106</v>
      </c>
      <c r="B220" s="112"/>
      <c r="C220" s="112"/>
      <c r="D220" s="112"/>
      <c r="E220" s="47"/>
    </row>
    <row r="221" spans="1:5" ht="15">
      <c r="A221" s="100" t="s">
        <v>107</v>
      </c>
      <c r="B221" s="100"/>
      <c r="C221" s="100"/>
      <c r="D221" s="100"/>
      <c r="E221" s="100"/>
    </row>
    <row r="222" spans="1:5" ht="12.75" customHeight="1">
      <c r="A222" s="112" t="s">
        <v>108</v>
      </c>
      <c r="B222" s="112"/>
      <c r="C222" s="112"/>
      <c r="D222" s="112"/>
      <c r="E222" s="48"/>
    </row>
    <row r="223" spans="1:5" ht="12.75" customHeight="1">
      <c r="A223" s="112" t="s">
        <v>109</v>
      </c>
      <c r="B223" s="112"/>
      <c r="C223" s="112"/>
      <c r="D223" s="112"/>
      <c r="E223" s="48"/>
    </row>
    <row r="224" spans="1:5" ht="16.5">
      <c r="A224" s="108" t="s">
        <v>117</v>
      </c>
      <c r="B224" s="108"/>
      <c r="C224" s="108"/>
      <c r="D224" s="108"/>
      <c r="E224" s="108"/>
    </row>
    <row r="225" spans="1:5" ht="15.75">
      <c r="A225" s="100" t="s">
        <v>80</v>
      </c>
      <c r="B225" s="100"/>
      <c r="C225" s="100"/>
      <c r="D225" s="33" t="s">
        <v>81</v>
      </c>
      <c r="E225" s="34"/>
    </row>
    <row r="226" spans="1:5" ht="12.75" customHeight="1">
      <c r="A226" s="35" t="s">
        <v>82</v>
      </c>
      <c r="B226" s="109" t="s">
        <v>83</v>
      </c>
      <c r="C226" s="109"/>
      <c r="D226" s="110"/>
      <c r="E226" s="110"/>
    </row>
    <row r="227" spans="1:5" ht="12.75">
      <c r="A227" s="35" t="s">
        <v>84</v>
      </c>
      <c r="B227" s="111"/>
      <c r="C227" s="111"/>
      <c r="D227" s="110"/>
      <c r="E227" s="110"/>
    </row>
    <row r="228" spans="1:5" ht="12.75">
      <c r="A228" s="36" t="s">
        <v>85</v>
      </c>
      <c r="B228" s="111"/>
      <c r="C228" s="111"/>
      <c r="D228" s="110"/>
      <c r="E228" s="110"/>
    </row>
    <row r="229" spans="1:5" ht="12.75">
      <c r="A229" s="36" t="s">
        <v>86</v>
      </c>
      <c r="B229" s="111"/>
      <c r="C229" s="111"/>
      <c r="D229" s="110"/>
      <c r="E229" s="110"/>
    </row>
    <row r="230" spans="1:5" ht="12.75">
      <c r="A230" s="35" t="s">
        <v>87</v>
      </c>
      <c r="B230" s="99"/>
      <c r="C230" s="99"/>
      <c r="D230" s="110"/>
      <c r="E230" s="110"/>
    </row>
    <row r="231" spans="1:5" ht="15.75">
      <c r="A231" s="100" t="s">
        <v>88</v>
      </c>
      <c r="B231" s="100"/>
      <c r="C231" s="100"/>
      <c r="D231" s="100"/>
      <c r="E231" s="100"/>
    </row>
    <row r="232" spans="1:5" ht="25.5">
      <c r="A232" s="36" t="s">
        <v>89</v>
      </c>
      <c r="B232" s="36" t="s">
        <v>90</v>
      </c>
      <c r="C232" s="36" t="s">
        <v>91</v>
      </c>
      <c r="D232" s="36" t="s">
        <v>39</v>
      </c>
      <c r="E232" s="36" t="s">
        <v>92</v>
      </c>
    </row>
    <row r="233" spans="1:5" ht="12">
      <c r="A233" s="37"/>
      <c r="B233" s="38"/>
      <c r="C233" s="37"/>
      <c r="D233" s="39" t="e">
        <f>NA()</f>
        <v>#N/A</v>
      </c>
      <c r="E233" s="39" t="e">
        <f>NA()</f>
        <v>#N/A</v>
      </c>
    </row>
    <row r="234" spans="1:5" ht="12">
      <c r="A234" s="37"/>
      <c r="B234" s="38"/>
      <c r="C234" s="37"/>
      <c r="D234" s="39" t="e">
        <f>NA()</f>
        <v>#N/A</v>
      </c>
      <c r="E234" s="39" t="e">
        <f>NA()</f>
        <v>#N/A</v>
      </c>
    </row>
    <row r="235" spans="1:5" ht="12">
      <c r="A235" s="37"/>
      <c r="B235" s="38"/>
      <c r="C235" s="37"/>
      <c r="D235" s="39" t="e">
        <f>NA()</f>
        <v>#N/A</v>
      </c>
      <c r="E235" s="39" t="e">
        <f>NA()</f>
        <v>#N/A</v>
      </c>
    </row>
    <row r="236" spans="1:5" ht="12">
      <c r="A236" s="37"/>
      <c r="B236" s="38"/>
      <c r="C236" s="37"/>
      <c r="D236" s="39" t="e">
        <f>NA()</f>
        <v>#N/A</v>
      </c>
      <c r="E236" s="39" t="e">
        <f>NA()</f>
        <v>#N/A</v>
      </c>
    </row>
    <row r="237" spans="1:5" ht="12">
      <c r="A237" s="37"/>
      <c r="B237" s="38"/>
      <c r="C237" s="37"/>
      <c r="D237" s="39" t="e">
        <f>NA()</f>
        <v>#N/A</v>
      </c>
      <c r="E237" s="39" t="e">
        <f>NA()</f>
        <v>#N/A</v>
      </c>
    </row>
    <row r="238" spans="1:5" ht="12">
      <c r="A238" s="37"/>
      <c r="B238" s="40"/>
      <c r="C238" s="37"/>
      <c r="D238" s="39" t="e">
        <f>NA()</f>
        <v>#N/A</v>
      </c>
      <c r="E238" s="39" t="e">
        <f>NA()</f>
        <v>#N/A</v>
      </c>
    </row>
    <row r="239" spans="1:5" ht="12">
      <c r="A239" s="37"/>
      <c r="B239" s="38"/>
      <c r="C239" s="37"/>
      <c r="D239" s="39" t="e">
        <f>NA()</f>
        <v>#N/A</v>
      </c>
      <c r="E239" s="39" t="e">
        <f>NA()</f>
        <v>#N/A</v>
      </c>
    </row>
    <row r="240" spans="1:5" ht="12">
      <c r="A240" s="37"/>
      <c r="B240" s="38"/>
      <c r="C240" s="37"/>
      <c r="D240" s="39" t="e">
        <f>NA()</f>
        <v>#N/A</v>
      </c>
      <c r="E240" s="39" t="e">
        <f>NA()</f>
        <v>#N/A</v>
      </c>
    </row>
    <row r="241" spans="1:5" ht="12">
      <c r="A241" s="37"/>
      <c r="B241" s="38"/>
      <c r="C241" s="37"/>
      <c r="D241" s="39" t="e">
        <f>NA()</f>
        <v>#N/A</v>
      </c>
      <c r="E241" s="39" t="e">
        <f>NA()</f>
        <v>#N/A</v>
      </c>
    </row>
    <row r="242" spans="1:5" ht="12">
      <c r="A242" s="37"/>
      <c r="B242" s="38"/>
      <c r="C242" s="37"/>
      <c r="D242" s="39" t="e">
        <f>NA()</f>
        <v>#N/A</v>
      </c>
      <c r="E242" s="39" t="e">
        <f>NA()</f>
        <v>#N/A</v>
      </c>
    </row>
    <row r="243" spans="1:5" ht="12">
      <c r="A243" s="37"/>
      <c r="B243" s="38"/>
      <c r="C243" s="37"/>
      <c r="D243" s="39" t="e">
        <f>NA()</f>
        <v>#N/A</v>
      </c>
      <c r="E243" s="39" t="e">
        <f>NA()</f>
        <v>#N/A</v>
      </c>
    </row>
    <row r="244" spans="1:5" ht="12">
      <c r="A244" s="37"/>
      <c r="B244" s="38"/>
      <c r="C244" s="37"/>
      <c r="D244" s="39" t="e">
        <f>NA()</f>
        <v>#N/A</v>
      </c>
      <c r="E244" s="39" t="e">
        <f>NA()</f>
        <v>#N/A</v>
      </c>
    </row>
    <row r="245" spans="1:5" ht="12.75" customHeight="1">
      <c r="A245" s="112" t="s">
        <v>93</v>
      </c>
      <c r="B245" s="112"/>
      <c r="C245" s="112"/>
      <c r="D245" s="112"/>
      <c r="E245" s="41"/>
    </row>
    <row r="246" spans="1:5" ht="12.75" customHeight="1">
      <c r="A246" s="112" t="s">
        <v>94</v>
      </c>
      <c r="B246" s="112"/>
      <c r="C246" s="112"/>
      <c r="D246" s="112"/>
      <c r="E246" s="44"/>
    </row>
    <row r="247" spans="1:5" ht="15">
      <c r="A247" s="100" t="s">
        <v>95</v>
      </c>
      <c r="B247" s="100"/>
      <c r="C247" s="100"/>
      <c r="D247" s="100">
        <v>5.58605720122574</v>
      </c>
      <c r="E247" s="100"/>
    </row>
    <row r="248" spans="1:5" ht="12.75" customHeight="1">
      <c r="A248" s="99" t="s">
        <v>96</v>
      </c>
      <c r="B248" s="99" t="s">
        <v>97</v>
      </c>
      <c r="C248" s="99"/>
      <c r="D248" s="113" t="s">
        <v>98</v>
      </c>
      <c r="E248" s="113" t="s">
        <v>95</v>
      </c>
    </row>
    <row r="249" spans="1:5" ht="12">
      <c r="A249" s="99"/>
      <c r="B249" s="2" t="s">
        <v>99</v>
      </c>
      <c r="C249" s="2" t="s">
        <v>100</v>
      </c>
      <c r="D249" s="113"/>
      <c r="E249" s="113"/>
    </row>
    <row r="250" spans="1:5" ht="12">
      <c r="A250" s="37"/>
      <c r="B250" s="38"/>
      <c r="C250" s="38"/>
      <c r="D250" s="39"/>
      <c r="E250" s="39"/>
    </row>
    <row r="251" spans="1:5" ht="12">
      <c r="A251" s="37"/>
      <c r="B251" s="38"/>
      <c r="C251" s="38"/>
      <c r="D251" s="39"/>
      <c r="E251" s="39"/>
    </row>
    <row r="252" spans="1:5" ht="12">
      <c r="A252" s="37"/>
      <c r="B252" s="38"/>
      <c r="C252" s="38"/>
      <c r="D252" s="39"/>
      <c r="E252" s="39"/>
    </row>
    <row r="253" spans="1:5" ht="12">
      <c r="A253" s="37"/>
      <c r="B253" s="38"/>
      <c r="C253" s="38"/>
      <c r="D253" s="39"/>
      <c r="E253" s="39"/>
    </row>
    <row r="254" spans="1:5" ht="12">
      <c r="A254" s="37"/>
      <c r="B254" s="38"/>
      <c r="C254" s="38"/>
      <c r="D254" s="39"/>
      <c r="E254" s="39"/>
    </row>
    <row r="255" spans="1:5" ht="12">
      <c r="A255" s="37"/>
      <c r="B255" s="38"/>
      <c r="C255" s="38"/>
      <c r="D255" s="39"/>
      <c r="E255" s="39"/>
    </row>
    <row r="256" spans="1:5" ht="12">
      <c r="A256" s="37"/>
      <c r="B256" s="38"/>
      <c r="C256" s="38"/>
      <c r="D256" s="39"/>
      <c r="E256" s="39"/>
    </row>
    <row r="257" spans="1:5" ht="12">
      <c r="A257" s="37"/>
      <c r="B257" s="38"/>
      <c r="C257" s="38"/>
      <c r="D257" s="39"/>
      <c r="E257" s="39"/>
    </row>
    <row r="258" spans="1:5" ht="12">
      <c r="A258" s="37"/>
      <c r="B258" s="38"/>
      <c r="C258" s="38"/>
      <c r="D258" s="39"/>
      <c r="E258" s="39"/>
    </row>
    <row r="259" spans="1:5" ht="12">
      <c r="A259" s="37"/>
      <c r="B259" s="38"/>
      <c r="C259" s="38"/>
      <c r="D259" s="39"/>
      <c r="E259" s="39"/>
    </row>
    <row r="260" spans="1:5" ht="12">
      <c r="A260" s="37"/>
      <c r="B260" s="38"/>
      <c r="C260" s="38"/>
      <c r="D260" s="39"/>
      <c r="E260" s="39"/>
    </row>
    <row r="261" spans="1:5" ht="12">
      <c r="A261" s="37"/>
      <c r="B261" s="38"/>
      <c r="C261" s="38"/>
      <c r="D261" s="39"/>
      <c r="E261" s="39"/>
    </row>
    <row r="262" spans="1:5" ht="12">
      <c r="A262" s="46" t="s">
        <v>104</v>
      </c>
      <c r="B262" s="114">
        <v>0</v>
      </c>
      <c r="C262" s="114"/>
      <c r="D262" s="115"/>
      <c r="E262" s="115"/>
    </row>
    <row r="263" spans="1:5" ht="12.75" customHeight="1">
      <c r="A263" s="112" t="s">
        <v>105</v>
      </c>
      <c r="B263" s="112"/>
      <c r="C263" s="112"/>
      <c r="D263" s="112"/>
      <c r="E263" s="47"/>
    </row>
    <row r="264" spans="1:5" ht="12.75" customHeight="1">
      <c r="A264" s="112" t="s">
        <v>106</v>
      </c>
      <c r="B264" s="112"/>
      <c r="C264" s="112"/>
      <c r="D264" s="112"/>
      <c r="E264" s="47"/>
    </row>
    <row r="265" spans="1:5" ht="15">
      <c r="A265" s="100" t="s">
        <v>107</v>
      </c>
      <c r="B265" s="100"/>
      <c r="C265" s="100"/>
      <c r="D265" s="100"/>
      <c r="E265" s="100"/>
    </row>
    <row r="266" spans="1:5" ht="12.75" customHeight="1">
      <c r="A266" s="112" t="s">
        <v>108</v>
      </c>
      <c r="B266" s="112"/>
      <c r="C266" s="112"/>
      <c r="D266" s="112"/>
      <c r="E266" s="48"/>
    </row>
    <row r="267" spans="1:5" ht="12.75" customHeight="1">
      <c r="A267" s="112" t="s">
        <v>109</v>
      </c>
      <c r="B267" s="112"/>
      <c r="C267" s="112"/>
      <c r="D267" s="112"/>
      <c r="E267" s="48"/>
    </row>
    <row r="268" spans="1:5" ht="16.5">
      <c r="A268" s="108" t="s">
        <v>117</v>
      </c>
      <c r="B268" s="108"/>
      <c r="C268" s="108"/>
      <c r="D268" s="108"/>
      <c r="E268" s="108"/>
    </row>
    <row r="269" spans="1:5" ht="15.75">
      <c r="A269" s="100" t="s">
        <v>80</v>
      </c>
      <c r="B269" s="100"/>
      <c r="C269" s="100"/>
      <c r="D269" s="33" t="s">
        <v>81</v>
      </c>
      <c r="E269" s="34"/>
    </row>
    <row r="270" spans="1:5" ht="12.75" customHeight="1">
      <c r="A270" s="35" t="s">
        <v>82</v>
      </c>
      <c r="B270" s="109" t="s">
        <v>83</v>
      </c>
      <c r="C270" s="109"/>
      <c r="D270" s="110"/>
      <c r="E270" s="110"/>
    </row>
    <row r="271" spans="1:5" ht="12.75">
      <c r="A271" s="35" t="s">
        <v>84</v>
      </c>
      <c r="B271" s="111"/>
      <c r="C271" s="111"/>
      <c r="D271" s="110"/>
      <c r="E271" s="110"/>
    </row>
    <row r="272" spans="1:5" ht="12.75">
      <c r="A272" s="36" t="s">
        <v>85</v>
      </c>
      <c r="B272" s="111"/>
      <c r="C272" s="111"/>
      <c r="D272" s="110"/>
      <c r="E272" s="110"/>
    </row>
    <row r="273" spans="1:5" ht="12.75">
      <c r="A273" s="36" t="s">
        <v>86</v>
      </c>
      <c r="B273" s="111"/>
      <c r="C273" s="111"/>
      <c r="D273" s="110"/>
      <c r="E273" s="110"/>
    </row>
    <row r="274" spans="1:5" ht="12.75">
      <c r="A274" s="35" t="s">
        <v>87</v>
      </c>
      <c r="B274" s="99"/>
      <c r="C274" s="99"/>
      <c r="D274" s="110"/>
      <c r="E274" s="110"/>
    </row>
    <row r="275" spans="1:5" ht="15.75">
      <c r="A275" s="100" t="s">
        <v>88</v>
      </c>
      <c r="B275" s="100"/>
      <c r="C275" s="100"/>
      <c r="D275" s="100"/>
      <c r="E275" s="100"/>
    </row>
    <row r="276" spans="1:5" ht="25.5">
      <c r="A276" s="36" t="s">
        <v>89</v>
      </c>
      <c r="B276" s="36" t="s">
        <v>90</v>
      </c>
      <c r="C276" s="36" t="s">
        <v>91</v>
      </c>
      <c r="D276" s="36" t="s">
        <v>39</v>
      </c>
      <c r="E276" s="36" t="s">
        <v>92</v>
      </c>
    </row>
    <row r="277" spans="1:5" ht="12">
      <c r="A277" s="37"/>
      <c r="B277" s="38"/>
      <c r="C277" s="37"/>
      <c r="D277" s="39" t="e">
        <f>NA()</f>
        <v>#N/A</v>
      </c>
      <c r="E277" s="39" t="e">
        <f>NA()</f>
        <v>#N/A</v>
      </c>
    </row>
    <row r="278" spans="1:5" ht="12">
      <c r="A278" s="37"/>
      <c r="B278" s="38"/>
      <c r="C278" s="37"/>
      <c r="D278" s="39" t="e">
        <f>NA()</f>
        <v>#N/A</v>
      </c>
      <c r="E278" s="39" t="e">
        <f>NA()</f>
        <v>#N/A</v>
      </c>
    </row>
    <row r="279" spans="1:5" ht="12">
      <c r="A279" s="37"/>
      <c r="B279" s="38"/>
      <c r="C279" s="37"/>
      <c r="D279" s="39" t="e">
        <f>NA()</f>
        <v>#N/A</v>
      </c>
      <c r="E279" s="39" t="e">
        <f>NA()</f>
        <v>#N/A</v>
      </c>
    </row>
    <row r="280" spans="1:5" ht="12">
      <c r="A280" s="37"/>
      <c r="B280" s="38"/>
      <c r="C280" s="37"/>
      <c r="D280" s="39" t="e">
        <f>NA()</f>
        <v>#N/A</v>
      </c>
      <c r="E280" s="39" t="e">
        <f>NA()</f>
        <v>#N/A</v>
      </c>
    </row>
    <row r="281" spans="1:5" ht="12">
      <c r="A281" s="37"/>
      <c r="B281" s="38"/>
      <c r="C281" s="37"/>
      <c r="D281" s="39" t="e">
        <f>NA()</f>
        <v>#N/A</v>
      </c>
      <c r="E281" s="39" t="e">
        <f>NA()</f>
        <v>#N/A</v>
      </c>
    </row>
    <row r="282" spans="1:5" ht="12">
      <c r="A282" s="37"/>
      <c r="B282" s="40"/>
      <c r="C282" s="37"/>
      <c r="D282" s="39" t="e">
        <f>NA()</f>
        <v>#N/A</v>
      </c>
      <c r="E282" s="39" t="e">
        <f>NA()</f>
        <v>#N/A</v>
      </c>
    </row>
    <row r="283" spans="1:5" ht="12">
      <c r="A283" s="37"/>
      <c r="B283" s="38"/>
      <c r="C283" s="37"/>
      <c r="D283" s="39" t="e">
        <f>NA()</f>
        <v>#N/A</v>
      </c>
      <c r="E283" s="39" t="e">
        <f>NA()</f>
        <v>#N/A</v>
      </c>
    </row>
    <row r="284" spans="1:5" ht="12">
      <c r="A284" s="37"/>
      <c r="B284" s="38"/>
      <c r="C284" s="37"/>
      <c r="D284" s="39" t="e">
        <f>NA()</f>
        <v>#N/A</v>
      </c>
      <c r="E284" s="39" t="e">
        <f>NA()</f>
        <v>#N/A</v>
      </c>
    </row>
    <row r="285" spans="1:5" ht="12">
      <c r="A285" s="37"/>
      <c r="B285" s="38"/>
      <c r="C285" s="37"/>
      <c r="D285" s="39" t="e">
        <f>NA()</f>
        <v>#N/A</v>
      </c>
      <c r="E285" s="39" t="e">
        <f>NA()</f>
        <v>#N/A</v>
      </c>
    </row>
    <row r="286" spans="1:5" ht="12">
      <c r="A286" s="37"/>
      <c r="B286" s="38"/>
      <c r="C286" s="37"/>
      <c r="D286" s="39" t="e">
        <f>NA()</f>
        <v>#N/A</v>
      </c>
      <c r="E286" s="39" t="e">
        <f>NA()</f>
        <v>#N/A</v>
      </c>
    </row>
    <row r="287" spans="1:5" ht="12">
      <c r="A287" s="37"/>
      <c r="B287" s="38"/>
      <c r="C287" s="37"/>
      <c r="D287" s="39" t="e">
        <f>NA()</f>
        <v>#N/A</v>
      </c>
      <c r="E287" s="39" t="e">
        <f>NA()</f>
        <v>#N/A</v>
      </c>
    </row>
    <row r="288" spans="1:5" ht="12">
      <c r="A288" s="37"/>
      <c r="B288" s="38"/>
      <c r="C288" s="37"/>
      <c r="D288" s="39" t="e">
        <f>NA()</f>
        <v>#N/A</v>
      </c>
      <c r="E288" s="39" t="e">
        <f>NA()</f>
        <v>#N/A</v>
      </c>
    </row>
    <row r="289" spans="1:5" ht="12.75" customHeight="1">
      <c r="A289" s="112" t="s">
        <v>93</v>
      </c>
      <c r="B289" s="112"/>
      <c r="C289" s="112"/>
      <c r="D289" s="112"/>
      <c r="E289" s="41"/>
    </row>
    <row r="290" spans="1:5" ht="12.75" customHeight="1">
      <c r="A290" s="112" t="s">
        <v>94</v>
      </c>
      <c r="B290" s="112"/>
      <c r="C290" s="112"/>
      <c r="D290" s="112"/>
      <c r="E290" s="44"/>
    </row>
    <row r="291" spans="1:5" ht="15">
      <c r="A291" s="100" t="s">
        <v>95</v>
      </c>
      <c r="B291" s="100"/>
      <c r="C291" s="100"/>
      <c r="D291" s="100">
        <v>5.58605720122574</v>
      </c>
      <c r="E291" s="100"/>
    </row>
    <row r="292" spans="1:5" ht="12.75" customHeight="1">
      <c r="A292" s="99" t="s">
        <v>96</v>
      </c>
      <c r="B292" s="99" t="s">
        <v>97</v>
      </c>
      <c r="C292" s="99"/>
      <c r="D292" s="113" t="s">
        <v>98</v>
      </c>
      <c r="E292" s="113" t="s">
        <v>95</v>
      </c>
    </row>
    <row r="293" spans="1:5" ht="12">
      <c r="A293" s="99"/>
      <c r="B293" s="2" t="s">
        <v>99</v>
      </c>
      <c r="C293" s="2" t="s">
        <v>100</v>
      </c>
      <c r="D293" s="113"/>
      <c r="E293" s="113"/>
    </row>
    <row r="294" spans="1:5" ht="12">
      <c r="A294" s="37"/>
      <c r="B294" s="38"/>
      <c r="C294" s="38"/>
      <c r="D294" s="39"/>
      <c r="E294" s="39"/>
    </row>
    <row r="295" spans="1:5" ht="12">
      <c r="A295" s="37"/>
      <c r="B295" s="38"/>
      <c r="C295" s="38"/>
      <c r="D295" s="39"/>
      <c r="E295" s="39"/>
    </row>
    <row r="296" spans="1:5" ht="12">
      <c r="A296" s="37"/>
      <c r="B296" s="38"/>
      <c r="C296" s="38"/>
      <c r="D296" s="39"/>
      <c r="E296" s="39"/>
    </row>
    <row r="297" spans="1:5" ht="12">
      <c r="A297" s="37"/>
      <c r="B297" s="38"/>
      <c r="C297" s="38"/>
      <c r="D297" s="39"/>
      <c r="E297" s="39"/>
    </row>
    <row r="298" spans="1:5" ht="12">
      <c r="A298" s="37"/>
      <c r="B298" s="38"/>
      <c r="C298" s="38"/>
      <c r="D298" s="39"/>
      <c r="E298" s="39"/>
    </row>
    <row r="299" spans="1:5" ht="12">
      <c r="A299" s="37"/>
      <c r="B299" s="38"/>
      <c r="C299" s="38"/>
      <c r="D299" s="39"/>
      <c r="E299" s="39"/>
    </row>
    <row r="300" spans="1:5" ht="12">
      <c r="A300" s="37"/>
      <c r="B300" s="38"/>
      <c r="C300" s="38"/>
      <c r="D300" s="39"/>
      <c r="E300" s="39"/>
    </row>
    <row r="301" spans="1:5" ht="12">
      <c r="A301" s="37"/>
      <c r="B301" s="38"/>
      <c r="C301" s="38"/>
      <c r="D301" s="39"/>
      <c r="E301" s="39"/>
    </row>
    <row r="302" spans="1:5" ht="12">
      <c r="A302" s="37"/>
      <c r="B302" s="38"/>
      <c r="C302" s="38"/>
      <c r="D302" s="39"/>
      <c r="E302" s="39"/>
    </row>
    <row r="303" spans="1:5" ht="12">
      <c r="A303" s="37"/>
      <c r="B303" s="38"/>
      <c r="C303" s="38"/>
      <c r="D303" s="39"/>
      <c r="E303" s="39"/>
    </row>
    <row r="304" spans="1:5" ht="12">
      <c r="A304" s="37"/>
      <c r="B304" s="38"/>
      <c r="C304" s="38"/>
      <c r="D304" s="39"/>
      <c r="E304" s="39"/>
    </row>
    <row r="305" spans="1:5" ht="12">
      <c r="A305" s="37"/>
      <c r="B305" s="38"/>
      <c r="C305" s="38"/>
      <c r="D305" s="39"/>
      <c r="E305" s="39"/>
    </row>
    <row r="306" spans="1:5" ht="12">
      <c r="A306" s="46" t="s">
        <v>104</v>
      </c>
      <c r="B306" s="114">
        <v>0</v>
      </c>
      <c r="C306" s="114"/>
      <c r="D306" s="115"/>
      <c r="E306" s="115"/>
    </row>
    <row r="307" spans="1:5" ht="12.75" customHeight="1">
      <c r="A307" s="112" t="s">
        <v>105</v>
      </c>
      <c r="B307" s="112"/>
      <c r="C307" s="112"/>
      <c r="D307" s="112"/>
      <c r="E307" s="47"/>
    </row>
    <row r="308" spans="1:5" ht="12.75" customHeight="1">
      <c r="A308" s="112" t="s">
        <v>106</v>
      </c>
      <c r="B308" s="112"/>
      <c r="C308" s="112"/>
      <c r="D308" s="112"/>
      <c r="E308" s="47"/>
    </row>
    <row r="309" spans="1:5" ht="15">
      <c r="A309" s="100" t="s">
        <v>107</v>
      </c>
      <c r="B309" s="100"/>
      <c r="C309" s="100"/>
      <c r="D309" s="100"/>
      <c r="E309" s="100"/>
    </row>
    <row r="310" spans="1:5" ht="12.75" customHeight="1">
      <c r="A310" s="112" t="s">
        <v>108</v>
      </c>
      <c r="B310" s="112"/>
      <c r="C310" s="112"/>
      <c r="D310" s="112"/>
      <c r="E310" s="48"/>
    </row>
    <row r="311" spans="1:5" ht="12.75" customHeight="1">
      <c r="A311" s="112" t="s">
        <v>109</v>
      </c>
      <c r="B311" s="112"/>
      <c r="C311" s="112"/>
      <c r="D311" s="112"/>
      <c r="E311" s="48"/>
    </row>
    <row r="312" spans="1:5" ht="16.5">
      <c r="A312" s="108" t="s">
        <v>117</v>
      </c>
      <c r="B312" s="108"/>
      <c r="C312" s="108"/>
      <c r="D312" s="108"/>
      <c r="E312" s="108"/>
    </row>
    <row r="313" spans="1:5" ht="15.75">
      <c r="A313" s="100" t="s">
        <v>80</v>
      </c>
      <c r="B313" s="100"/>
      <c r="C313" s="100"/>
      <c r="D313" s="33" t="s">
        <v>81</v>
      </c>
      <c r="E313" s="34"/>
    </row>
    <row r="314" spans="1:5" ht="12.75" customHeight="1">
      <c r="A314" s="35" t="s">
        <v>82</v>
      </c>
      <c r="B314" s="109" t="s">
        <v>83</v>
      </c>
      <c r="C314" s="109"/>
      <c r="D314" s="110"/>
      <c r="E314" s="110"/>
    </row>
    <row r="315" spans="1:5" ht="12.75">
      <c r="A315" s="35" t="s">
        <v>84</v>
      </c>
      <c r="B315" s="111"/>
      <c r="C315" s="111"/>
      <c r="D315" s="110"/>
      <c r="E315" s="110"/>
    </row>
    <row r="316" spans="1:5" ht="12.75">
      <c r="A316" s="36" t="s">
        <v>85</v>
      </c>
      <c r="B316" s="111"/>
      <c r="C316" s="111"/>
      <c r="D316" s="110"/>
      <c r="E316" s="110"/>
    </row>
    <row r="317" spans="1:5" ht="12.75">
      <c r="A317" s="36" t="s">
        <v>86</v>
      </c>
      <c r="B317" s="111"/>
      <c r="C317" s="111"/>
      <c r="D317" s="110"/>
      <c r="E317" s="110"/>
    </row>
    <row r="318" spans="1:5" ht="12.75">
      <c r="A318" s="35" t="s">
        <v>87</v>
      </c>
      <c r="B318" s="99"/>
      <c r="C318" s="99"/>
      <c r="D318" s="110"/>
      <c r="E318" s="110"/>
    </row>
    <row r="319" spans="1:5" ht="15.75">
      <c r="A319" s="100" t="s">
        <v>88</v>
      </c>
      <c r="B319" s="100"/>
      <c r="C319" s="100"/>
      <c r="D319" s="100"/>
      <c r="E319" s="100"/>
    </row>
    <row r="320" spans="1:5" ht="25.5">
      <c r="A320" s="36" t="s">
        <v>89</v>
      </c>
      <c r="B320" s="36" t="s">
        <v>90</v>
      </c>
      <c r="C320" s="36" t="s">
        <v>91</v>
      </c>
      <c r="D320" s="36" t="s">
        <v>39</v>
      </c>
      <c r="E320" s="36" t="s">
        <v>92</v>
      </c>
    </row>
    <row r="321" spans="1:5" ht="12">
      <c r="A321" s="37"/>
      <c r="B321" s="38"/>
      <c r="C321" s="37"/>
      <c r="D321" s="39" t="e">
        <f>NA()</f>
        <v>#N/A</v>
      </c>
      <c r="E321" s="39" t="e">
        <f>NA()</f>
        <v>#N/A</v>
      </c>
    </row>
    <row r="322" spans="1:5" ht="12">
      <c r="A322" s="37"/>
      <c r="B322" s="38"/>
      <c r="C322" s="37"/>
      <c r="D322" s="39" t="e">
        <f>NA()</f>
        <v>#N/A</v>
      </c>
      <c r="E322" s="39" t="e">
        <f>NA()</f>
        <v>#N/A</v>
      </c>
    </row>
    <row r="323" spans="1:5" ht="12">
      <c r="A323" s="37"/>
      <c r="B323" s="38"/>
      <c r="C323" s="37"/>
      <c r="D323" s="39" t="e">
        <f>NA()</f>
        <v>#N/A</v>
      </c>
      <c r="E323" s="39" t="e">
        <f>NA()</f>
        <v>#N/A</v>
      </c>
    </row>
    <row r="324" spans="1:5" ht="12">
      <c r="A324" s="37"/>
      <c r="B324" s="38"/>
      <c r="C324" s="37"/>
      <c r="D324" s="39" t="e">
        <f>NA()</f>
        <v>#N/A</v>
      </c>
      <c r="E324" s="39" t="e">
        <f>NA()</f>
        <v>#N/A</v>
      </c>
    </row>
    <row r="325" spans="1:5" ht="12">
      <c r="A325" s="37"/>
      <c r="B325" s="38"/>
      <c r="C325" s="37"/>
      <c r="D325" s="39" t="e">
        <f>NA()</f>
        <v>#N/A</v>
      </c>
      <c r="E325" s="39" t="e">
        <f>NA()</f>
        <v>#N/A</v>
      </c>
    </row>
    <row r="326" spans="1:5" ht="12">
      <c r="A326" s="37"/>
      <c r="B326" s="40"/>
      <c r="C326" s="37"/>
      <c r="D326" s="39" t="e">
        <f>NA()</f>
        <v>#N/A</v>
      </c>
      <c r="E326" s="39" t="e">
        <f>NA()</f>
        <v>#N/A</v>
      </c>
    </row>
    <row r="327" spans="1:5" ht="12">
      <c r="A327" s="37"/>
      <c r="B327" s="38"/>
      <c r="C327" s="37"/>
      <c r="D327" s="39" t="e">
        <f>NA()</f>
        <v>#N/A</v>
      </c>
      <c r="E327" s="39" t="e">
        <f>NA()</f>
        <v>#N/A</v>
      </c>
    </row>
    <row r="328" spans="1:5" ht="12">
      <c r="A328" s="37"/>
      <c r="B328" s="38"/>
      <c r="C328" s="37"/>
      <c r="D328" s="39" t="e">
        <f>NA()</f>
        <v>#N/A</v>
      </c>
      <c r="E328" s="39" t="e">
        <f>NA()</f>
        <v>#N/A</v>
      </c>
    </row>
    <row r="329" spans="1:5" ht="12">
      <c r="A329" s="37"/>
      <c r="B329" s="38"/>
      <c r="C329" s="37"/>
      <c r="D329" s="39" t="e">
        <f>NA()</f>
        <v>#N/A</v>
      </c>
      <c r="E329" s="39" t="e">
        <f>NA()</f>
        <v>#N/A</v>
      </c>
    </row>
    <row r="330" spans="1:5" ht="12">
      <c r="A330" s="37"/>
      <c r="B330" s="38"/>
      <c r="C330" s="37"/>
      <c r="D330" s="39" t="e">
        <f>NA()</f>
        <v>#N/A</v>
      </c>
      <c r="E330" s="39" t="e">
        <f>NA()</f>
        <v>#N/A</v>
      </c>
    </row>
    <row r="331" spans="1:5" ht="12">
      <c r="A331" s="37"/>
      <c r="B331" s="38"/>
      <c r="C331" s="37"/>
      <c r="D331" s="39" t="e">
        <f>NA()</f>
        <v>#N/A</v>
      </c>
      <c r="E331" s="39" t="e">
        <f>NA()</f>
        <v>#N/A</v>
      </c>
    </row>
    <row r="332" spans="1:5" ht="12">
      <c r="A332" s="37"/>
      <c r="B332" s="38"/>
      <c r="C332" s="37"/>
      <c r="D332" s="39" t="e">
        <f>NA()</f>
        <v>#N/A</v>
      </c>
      <c r="E332" s="39" t="e">
        <f>NA()</f>
        <v>#N/A</v>
      </c>
    </row>
    <row r="333" spans="1:5" ht="12.75" customHeight="1">
      <c r="A333" s="112" t="s">
        <v>93</v>
      </c>
      <c r="B333" s="112"/>
      <c r="C333" s="112"/>
      <c r="D333" s="112"/>
      <c r="E333" s="41"/>
    </row>
    <row r="334" spans="1:5" ht="12.75" customHeight="1">
      <c r="A334" s="112" t="s">
        <v>94</v>
      </c>
      <c r="B334" s="112"/>
      <c r="C334" s="112"/>
      <c r="D334" s="112"/>
      <c r="E334" s="44"/>
    </row>
    <row r="335" spans="1:5" ht="15">
      <c r="A335" s="100" t="s">
        <v>95</v>
      </c>
      <c r="B335" s="100"/>
      <c r="C335" s="100"/>
      <c r="D335" s="100">
        <v>5.58605720122574</v>
      </c>
      <c r="E335" s="100"/>
    </row>
    <row r="336" spans="1:5" ht="12.75" customHeight="1">
      <c r="A336" s="99" t="s">
        <v>96</v>
      </c>
      <c r="B336" s="99" t="s">
        <v>97</v>
      </c>
      <c r="C336" s="99"/>
      <c r="D336" s="113" t="s">
        <v>98</v>
      </c>
      <c r="E336" s="113" t="s">
        <v>95</v>
      </c>
    </row>
    <row r="337" spans="1:5" ht="12">
      <c r="A337" s="99"/>
      <c r="B337" s="2" t="s">
        <v>99</v>
      </c>
      <c r="C337" s="2" t="s">
        <v>100</v>
      </c>
      <c r="D337" s="113"/>
      <c r="E337" s="113"/>
    </row>
    <row r="338" spans="1:5" ht="12">
      <c r="A338" s="37"/>
      <c r="B338" s="38"/>
      <c r="C338" s="38"/>
      <c r="D338" s="39"/>
      <c r="E338" s="39"/>
    </row>
    <row r="339" spans="1:5" ht="12">
      <c r="A339" s="37"/>
      <c r="B339" s="38"/>
      <c r="C339" s="38"/>
      <c r="D339" s="39"/>
      <c r="E339" s="39"/>
    </row>
    <row r="340" spans="1:5" ht="12">
      <c r="A340" s="37"/>
      <c r="B340" s="38"/>
      <c r="C340" s="38"/>
      <c r="D340" s="39"/>
      <c r="E340" s="39"/>
    </row>
    <row r="341" spans="1:5" ht="12">
      <c r="A341" s="37"/>
      <c r="B341" s="38"/>
      <c r="C341" s="38"/>
      <c r="D341" s="39"/>
      <c r="E341" s="39"/>
    </row>
    <row r="342" spans="1:5" ht="12">
      <c r="A342" s="37"/>
      <c r="B342" s="38"/>
      <c r="C342" s="38"/>
      <c r="D342" s="39"/>
      <c r="E342" s="39"/>
    </row>
    <row r="343" spans="1:5" ht="12">
      <c r="A343" s="37"/>
      <c r="B343" s="38"/>
      <c r="C343" s="38"/>
      <c r="D343" s="39"/>
      <c r="E343" s="39"/>
    </row>
    <row r="344" spans="1:5" ht="12">
      <c r="A344" s="37"/>
      <c r="B344" s="38"/>
      <c r="C344" s="38"/>
      <c r="D344" s="39"/>
      <c r="E344" s="39"/>
    </row>
    <row r="345" spans="1:5" ht="12">
      <c r="A345" s="37"/>
      <c r="B345" s="38"/>
      <c r="C345" s="38"/>
      <c r="D345" s="39"/>
      <c r="E345" s="39"/>
    </row>
    <row r="346" spans="1:5" ht="12">
      <c r="A346" s="37"/>
      <c r="B346" s="38"/>
      <c r="C346" s="38"/>
      <c r="D346" s="39"/>
      <c r="E346" s="39"/>
    </row>
    <row r="347" spans="1:5" ht="12">
      <c r="A347" s="37"/>
      <c r="B347" s="38"/>
      <c r="C347" s="38"/>
      <c r="D347" s="39"/>
      <c r="E347" s="39"/>
    </row>
    <row r="348" spans="1:5" ht="12">
      <c r="A348" s="37"/>
      <c r="B348" s="38"/>
      <c r="C348" s="38"/>
      <c r="D348" s="39"/>
      <c r="E348" s="39"/>
    </row>
    <row r="349" spans="1:5" ht="12">
      <c r="A349" s="37"/>
      <c r="B349" s="38"/>
      <c r="C349" s="38"/>
      <c r="D349" s="39"/>
      <c r="E349" s="39"/>
    </row>
    <row r="350" spans="1:5" ht="12">
      <c r="A350" s="46" t="s">
        <v>104</v>
      </c>
      <c r="B350" s="114">
        <v>0</v>
      </c>
      <c r="C350" s="114"/>
      <c r="D350" s="115"/>
      <c r="E350" s="115"/>
    </row>
    <row r="351" spans="1:5" ht="12.75" customHeight="1">
      <c r="A351" s="112" t="s">
        <v>105</v>
      </c>
      <c r="B351" s="112"/>
      <c r="C351" s="112"/>
      <c r="D351" s="112"/>
      <c r="E351" s="47"/>
    </row>
    <row r="352" spans="1:5" ht="12.75" customHeight="1">
      <c r="A352" s="112" t="s">
        <v>106</v>
      </c>
      <c r="B352" s="112"/>
      <c r="C352" s="112"/>
      <c r="D352" s="112"/>
      <c r="E352" s="47"/>
    </row>
    <row r="353" spans="1:5" ht="15">
      <c r="A353" s="100" t="s">
        <v>107</v>
      </c>
      <c r="B353" s="100"/>
      <c r="C353" s="100"/>
      <c r="D353" s="100"/>
      <c r="E353" s="100"/>
    </row>
    <row r="354" spans="1:5" ht="12.75" customHeight="1">
      <c r="A354" s="112" t="s">
        <v>108</v>
      </c>
      <c r="B354" s="112"/>
      <c r="C354" s="112"/>
      <c r="D354" s="112"/>
      <c r="E354" s="48"/>
    </row>
    <row r="355" spans="1:5" ht="12.75" customHeight="1">
      <c r="A355" s="112" t="s">
        <v>109</v>
      </c>
      <c r="B355" s="112"/>
      <c r="C355" s="112"/>
      <c r="D355" s="112"/>
      <c r="E355" s="48"/>
    </row>
    <row r="356" spans="1:5" ht="16.5">
      <c r="A356" s="108" t="s">
        <v>117</v>
      </c>
      <c r="B356" s="108"/>
      <c r="C356" s="108"/>
      <c r="D356" s="108"/>
      <c r="E356" s="108"/>
    </row>
    <row r="357" spans="1:5" ht="15.75">
      <c r="A357" s="100" t="s">
        <v>80</v>
      </c>
      <c r="B357" s="100"/>
      <c r="C357" s="100"/>
      <c r="D357" s="33" t="s">
        <v>81</v>
      </c>
      <c r="E357" s="34"/>
    </row>
    <row r="358" spans="1:5" ht="12.75" customHeight="1">
      <c r="A358" s="35" t="s">
        <v>82</v>
      </c>
      <c r="B358" s="109" t="s">
        <v>83</v>
      </c>
      <c r="C358" s="109"/>
      <c r="D358" s="110"/>
      <c r="E358" s="110"/>
    </row>
    <row r="359" spans="1:5" ht="12.75">
      <c r="A359" s="35" t="s">
        <v>84</v>
      </c>
      <c r="B359" s="111"/>
      <c r="C359" s="111"/>
      <c r="D359" s="110"/>
      <c r="E359" s="110"/>
    </row>
    <row r="360" spans="1:5" ht="12.75">
      <c r="A360" s="36" t="s">
        <v>85</v>
      </c>
      <c r="B360" s="111"/>
      <c r="C360" s="111"/>
      <c r="D360" s="110"/>
      <c r="E360" s="110"/>
    </row>
    <row r="361" spans="1:5" ht="12.75">
      <c r="A361" s="36" t="s">
        <v>86</v>
      </c>
      <c r="B361" s="111"/>
      <c r="C361" s="111"/>
      <c r="D361" s="110"/>
      <c r="E361" s="110"/>
    </row>
    <row r="362" spans="1:5" ht="12.75">
      <c r="A362" s="35" t="s">
        <v>87</v>
      </c>
      <c r="B362" s="99"/>
      <c r="C362" s="99"/>
      <c r="D362" s="110"/>
      <c r="E362" s="110"/>
    </row>
    <row r="363" spans="1:5" ht="15.75">
      <c r="A363" s="100" t="s">
        <v>88</v>
      </c>
      <c r="B363" s="100"/>
      <c r="C363" s="100"/>
      <c r="D363" s="100"/>
      <c r="E363" s="100"/>
    </row>
    <row r="364" spans="1:5" ht="25.5">
      <c r="A364" s="36" t="s">
        <v>89</v>
      </c>
      <c r="B364" s="36" t="s">
        <v>90</v>
      </c>
      <c r="C364" s="36" t="s">
        <v>91</v>
      </c>
      <c r="D364" s="36" t="s">
        <v>39</v>
      </c>
      <c r="E364" s="36" t="s">
        <v>92</v>
      </c>
    </row>
    <row r="365" spans="1:5" ht="12">
      <c r="A365" s="37"/>
      <c r="B365" s="38"/>
      <c r="C365" s="37"/>
      <c r="D365" s="39" t="e">
        <f>NA()</f>
        <v>#N/A</v>
      </c>
      <c r="E365" s="39" t="e">
        <f>NA()</f>
        <v>#N/A</v>
      </c>
    </row>
    <row r="366" spans="1:5" ht="12">
      <c r="A366" s="37"/>
      <c r="B366" s="38"/>
      <c r="C366" s="37"/>
      <c r="D366" s="39" t="e">
        <f>NA()</f>
        <v>#N/A</v>
      </c>
      <c r="E366" s="39" t="e">
        <f>NA()</f>
        <v>#N/A</v>
      </c>
    </row>
    <row r="367" spans="1:5" ht="12">
      <c r="A367" s="37"/>
      <c r="B367" s="38"/>
      <c r="C367" s="37"/>
      <c r="D367" s="39" t="e">
        <f>NA()</f>
        <v>#N/A</v>
      </c>
      <c r="E367" s="39" t="e">
        <f>NA()</f>
        <v>#N/A</v>
      </c>
    </row>
    <row r="368" spans="1:5" ht="12">
      <c r="A368" s="37"/>
      <c r="B368" s="38"/>
      <c r="C368" s="37"/>
      <c r="D368" s="39" t="e">
        <f>NA()</f>
        <v>#N/A</v>
      </c>
      <c r="E368" s="39" t="e">
        <f>NA()</f>
        <v>#N/A</v>
      </c>
    </row>
    <row r="369" spans="1:5" ht="12">
      <c r="A369" s="37"/>
      <c r="B369" s="38"/>
      <c r="C369" s="37"/>
      <c r="D369" s="39" t="e">
        <f>NA()</f>
        <v>#N/A</v>
      </c>
      <c r="E369" s="39" t="e">
        <f>NA()</f>
        <v>#N/A</v>
      </c>
    </row>
    <row r="370" spans="1:5" ht="12">
      <c r="A370" s="37"/>
      <c r="B370" s="40"/>
      <c r="C370" s="37"/>
      <c r="D370" s="39" t="e">
        <f>NA()</f>
        <v>#N/A</v>
      </c>
      <c r="E370" s="39" t="e">
        <f>NA()</f>
        <v>#N/A</v>
      </c>
    </row>
    <row r="371" spans="1:5" ht="12">
      <c r="A371" s="37"/>
      <c r="B371" s="38"/>
      <c r="C371" s="37"/>
      <c r="D371" s="39" t="e">
        <f>NA()</f>
        <v>#N/A</v>
      </c>
      <c r="E371" s="39" t="e">
        <f>NA()</f>
        <v>#N/A</v>
      </c>
    </row>
    <row r="372" spans="1:5" ht="12">
      <c r="A372" s="37"/>
      <c r="B372" s="38"/>
      <c r="C372" s="37"/>
      <c r="D372" s="39" t="e">
        <f>NA()</f>
        <v>#N/A</v>
      </c>
      <c r="E372" s="39" t="e">
        <f>NA()</f>
        <v>#N/A</v>
      </c>
    </row>
    <row r="373" spans="1:5" ht="12">
      <c r="A373" s="37"/>
      <c r="B373" s="38"/>
      <c r="C373" s="37"/>
      <c r="D373" s="39" t="e">
        <f>NA()</f>
        <v>#N/A</v>
      </c>
      <c r="E373" s="39" t="e">
        <f>NA()</f>
        <v>#N/A</v>
      </c>
    </row>
    <row r="374" spans="1:5" ht="12">
      <c r="A374" s="37"/>
      <c r="B374" s="38"/>
      <c r="C374" s="37"/>
      <c r="D374" s="39" t="e">
        <f>NA()</f>
        <v>#N/A</v>
      </c>
      <c r="E374" s="39" t="e">
        <f>NA()</f>
        <v>#N/A</v>
      </c>
    </row>
    <row r="375" spans="1:5" ht="12">
      <c r="A375" s="37"/>
      <c r="B375" s="38"/>
      <c r="C375" s="37"/>
      <c r="D375" s="39" t="e">
        <f>NA()</f>
        <v>#N/A</v>
      </c>
      <c r="E375" s="39" t="e">
        <f>NA()</f>
        <v>#N/A</v>
      </c>
    </row>
    <row r="376" spans="1:5" ht="12">
      <c r="A376" s="37"/>
      <c r="B376" s="38"/>
      <c r="C376" s="37"/>
      <c r="D376" s="39" t="e">
        <f>NA()</f>
        <v>#N/A</v>
      </c>
      <c r="E376" s="39" t="e">
        <f>NA()</f>
        <v>#N/A</v>
      </c>
    </row>
    <row r="377" spans="1:5" ht="12.75" customHeight="1">
      <c r="A377" s="112" t="s">
        <v>93</v>
      </c>
      <c r="B377" s="112"/>
      <c r="C377" s="112"/>
      <c r="D377" s="112"/>
      <c r="E377" s="41"/>
    </row>
    <row r="378" spans="1:5" ht="12.75" customHeight="1">
      <c r="A378" s="112" t="s">
        <v>94</v>
      </c>
      <c r="B378" s="112"/>
      <c r="C378" s="112"/>
      <c r="D378" s="112"/>
      <c r="E378" s="44"/>
    </row>
    <row r="379" spans="1:5" ht="15">
      <c r="A379" s="100" t="s">
        <v>95</v>
      </c>
      <c r="B379" s="100"/>
      <c r="C379" s="100"/>
      <c r="D379" s="100">
        <v>5.58605720122574</v>
      </c>
      <c r="E379" s="100"/>
    </row>
    <row r="380" spans="1:5" ht="12.75" customHeight="1">
      <c r="A380" s="99" t="s">
        <v>96</v>
      </c>
      <c r="B380" s="99" t="s">
        <v>97</v>
      </c>
      <c r="C380" s="99"/>
      <c r="D380" s="113" t="s">
        <v>98</v>
      </c>
      <c r="E380" s="113" t="s">
        <v>95</v>
      </c>
    </row>
    <row r="381" spans="1:5" ht="12">
      <c r="A381" s="99"/>
      <c r="B381" s="2" t="s">
        <v>99</v>
      </c>
      <c r="C381" s="2" t="s">
        <v>100</v>
      </c>
      <c r="D381" s="113"/>
      <c r="E381" s="113"/>
    </row>
    <row r="382" spans="1:5" ht="12">
      <c r="A382" s="37"/>
      <c r="B382" s="38"/>
      <c r="C382" s="38"/>
      <c r="D382" s="39"/>
      <c r="E382" s="39"/>
    </row>
    <row r="383" spans="1:5" ht="12">
      <c r="A383" s="37"/>
      <c r="B383" s="38"/>
      <c r="C383" s="38"/>
      <c r="D383" s="39"/>
      <c r="E383" s="39"/>
    </row>
    <row r="384" spans="1:5" ht="12">
      <c r="A384" s="37"/>
      <c r="B384" s="38"/>
      <c r="C384" s="38"/>
      <c r="D384" s="39"/>
      <c r="E384" s="39"/>
    </row>
    <row r="385" spans="1:5" ht="12">
      <c r="A385" s="37"/>
      <c r="B385" s="38"/>
      <c r="C385" s="38"/>
      <c r="D385" s="39"/>
      <c r="E385" s="39"/>
    </row>
    <row r="386" spans="1:5" ht="12">
      <c r="A386" s="37"/>
      <c r="B386" s="38"/>
      <c r="C386" s="38"/>
      <c r="D386" s="39"/>
      <c r="E386" s="39"/>
    </row>
    <row r="387" spans="1:5" ht="12">
      <c r="A387" s="37"/>
      <c r="B387" s="38"/>
      <c r="C387" s="38"/>
      <c r="D387" s="39"/>
      <c r="E387" s="39"/>
    </row>
    <row r="388" spans="1:5" ht="12">
      <c r="A388" s="37"/>
      <c r="B388" s="38"/>
      <c r="C388" s="38"/>
      <c r="D388" s="39"/>
      <c r="E388" s="39"/>
    </row>
    <row r="389" spans="1:5" ht="12">
      <c r="A389" s="37"/>
      <c r="B389" s="38"/>
      <c r="C389" s="38"/>
      <c r="D389" s="39"/>
      <c r="E389" s="39"/>
    </row>
    <row r="390" spans="1:5" ht="12">
      <c r="A390" s="37"/>
      <c r="B390" s="38"/>
      <c r="C390" s="38"/>
      <c r="D390" s="39"/>
      <c r="E390" s="39"/>
    </row>
    <row r="391" spans="1:5" ht="12">
      <c r="A391" s="37"/>
      <c r="B391" s="38"/>
      <c r="C391" s="38"/>
      <c r="D391" s="39"/>
      <c r="E391" s="39"/>
    </row>
    <row r="392" spans="1:5" ht="12">
      <c r="A392" s="37"/>
      <c r="B392" s="38"/>
      <c r="C392" s="38"/>
      <c r="D392" s="39"/>
      <c r="E392" s="39"/>
    </row>
    <row r="393" spans="1:5" ht="12">
      <c r="A393" s="37"/>
      <c r="B393" s="38"/>
      <c r="C393" s="38"/>
      <c r="D393" s="39"/>
      <c r="E393" s="39"/>
    </row>
    <row r="394" spans="1:5" ht="12">
      <c r="A394" s="46" t="s">
        <v>104</v>
      </c>
      <c r="B394" s="114">
        <v>0</v>
      </c>
      <c r="C394" s="114"/>
      <c r="D394" s="115"/>
      <c r="E394" s="115"/>
    </row>
    <row r="395" spans="1:5" ht="12.75" customHeight="1">
      <c r="A395" s="112" t="s">
        <v>105</v>
      </c>
      <c r="B395" s="112"/>
      <c r="C395" s="112"/>
      <c r="D395" s="112"/>
      <c r="E395" s="47"/>
    </row>
    <row r="396" spans="1:5" ht="12.75" customHeight="1">
      <c r="A396" s="112" t="s">
        <v>106</v>
      </c>
      <c r="B396" s="112"/>
      <c r="C396" s="112"/>
      <c r="D396" s="112"/>
      <c r="E396" s="47"/>
    </row>
    <row r="397" spans="1:5" ht="15">
      <c r="A397" s="100" t="s">
        <v>107</v>
      </c>
      <c r="B397" s="100"/>
      <c r="C397" s="100"/>
      <c r="D397" s="100"/>
      <c r="E397" s="100"/>
    </row>
    <row r="398" spans="1:5" ht="12.75" customHeight="1">
      <c r="A398" s="112" t="s">
        <v>108</v>
      </c>
      <c r="B398" s="112"/>
      <c r="C398" s="112"/>
      <c r="D398" s="112"/>
      <c r="E398" s="48"/>
    </row>
    <row r="399" spans="1:5" ht="12.75" customHeight="1">
      <c r="A399" s="112" t="s">
        <v>109</v>
      </c>
      <c r="B399" s="112"/>
      <c r="C399" s="112"/>
      <c r="D399" s="112"/>
      <c r="E399" s="48"/>
    </row>
    <row r="400" spans="1:5" ht="16.5">
      <c r="A400" s="108" t="s">
        <v>117</v>
      </c>
      <c r="B400" s="108"/>
      <c r="C400" s="108"/>
      <c r="D400" s="108"/>
      <c r="E400" s="108"/>
    </row>
    <row r="401" spans="1:5" ht="15.75">
      <c r="A401" s="100" t="s">
        <v>80</v>
      </c>
      <c r="B401" s="100"/>
      <c r="C401" s="100"/>
      <c r="D401" s="33" t="s">
        <v>81</v>
      </c>
      <c r="E401" s="34"/>
    </row>
    <row r="402" spans="1:5" ht="12.75" customHeight="1">
      <c r="A402" s="35" t="s">
        <v>82</v>
      </c>
      <c r="B402" s="109" t="s">
        <v>83</v>
      </c>
      <c r="C402" s="109"/>
      <c r="D402" s="110"/>
      <c r="E402" s="110"/>
    </row>
    <row r="403" spans="1:5" ht="12.75">
      <c r="A403" s="35" t="s">
        <v>84</v>
      </c>
      <c r="B403" s="111"/>
      <c r="C403" s="111"/>
      <c r="D403" s="110"/>
      <c r="E403" s="110"/>
    </row>
    <row r="404" spans="1:5" ht="12.75">
      <c r="A404" s="36" t="s">
        <v>85</v>
      </c>
      <c r="B404" s="111"/>
      <c r="C404" s="111"/>
      <c r="D404" s="110"/>
      <c r="E404" s="110"/>
    </row>
    <row r="405" spans="1:5" ht="12.75">
      <c r="A405" s="36" t="s">
        <v>86</v>
      </c>
      <c r="B405" s="111"/>
      <c r="C405" s="111"/>
      <c r="D405" s="110"/>
      <c r="E405" s="110"/>
    </row>
    <row r="406" spans="1:5" ht="12.75">
      <c r="A406" s="35" t="s">
        <v>87</v>
      </c>
      <c r="B406" s="99"/>
      <c r="C406" s="99"/>
      <c r="D406" s="110"/>
      <c r="E406" s="110"/>
    </row>
    <row r="407" spans="1:5" ht="15.75">
      <c r="A407" s="100" t="s">
        <v>88</v>
      </c>
      <c r="B407" s="100"/>
      <c r="C407" s="100"/>
      <c r="D407" s="100"/>
      <c r="E407" s="100"/>
    </row>
    <row r="408" spans="1:5" ht="25.5">
      <c r="A408" s="36" t="s">
        <v>89</v>
      </c>
      <c r="B408" s="36" t="s">
        <v>90</v>
      </c>
      <c r="C408" s="36" t="s">
        <v>91</v>
      </c>
      <c r="D408" s="36" t="s">
        <v>39</v>
      </c>
      <c r="E408" s="36" t="s">
        <v>92</v>
      </c>
    </row>
    <row r="409" spans="1:5" ht="12">
      <c r="A409" s="37"/>
      <c r="B409" s="38"/>
      <c r="C409" s="37"/>
      <c r="D409" s="39" t="e">
        <f>NA()</f>
        <v>#N/A</v>
      </c>
      <c r="E409" s="39" t="e">
        <f>NA()</f>
        <v>#N/A</v>
      </c>
    </row>
    <row r="410" spans="1:5" ht="12">
      <c r="A410" s="37"/>
      <c r="B410" s="38"/>
      <c r="C410" s="37"/>
      <c r="D410" s="39" t="e">
        <f>NA()</f>
        <v>#N/A</v>
      </c>
      <c r="E410" s="39" t="e">
        <f>NA()</f>
        <v>#N/A</v>
      </c>
    </row>
    <row r="411" spans="1:5" ht="12">
      <c r="A411" s="37"/>
      <c r="B411" s="38"/>
      <c r="C411" s="37"/>
      <c r="D411" s="39" t="e">
        <f>NA()</f>
        <v>#N/A</v>
      </c>
      <c r="E411" s="39" t="e">
        <f>NA()</f>
        <v>#N/A</v>
      </c>
    </row>
    <row r="412" spans="1:5" ht="12">
      <c r="A412" s="37"/>
      <c r="B412" s="38"/>
      <c r="C412" s="37"/>
      <c r="D412" s="39" t="e">
        <f>NA()</f>
        <v>#N/A</v>
      </c>
      <c r="E412" s="39" t="e">
        <f>NA()</f>
        <v>#N/A</v>
      </c>
    </row>
    <row r="413" spans="1:5" ht="12">
      <c r="A413" s="37"/>
      <c r="B413" s="38"/>
      <c r="C413" s="37"/>
      <c r="D413" s="39" t="e">
        <f>NA()</f>
        <v>#N/A</v>
      </c>
      <c r="E413" s="39" t="e">
        <f>NA()</f>
        <v>#N/A</v>
      </c>
    </row>
    <row r="414" spans="1:5" ht="12">
      <c r="A414" s="37"/>
      <c r="B414" s="40"/>
      <c r="C414" s="37"/>
      <c r="D414" s="39" t="e">
        <f>NA()</f>
        <v>#N/A</v>
      </c>
      <c r="E414" s="39" t="e">
        <f>NA()</f>
        <v>#N/A</v>
      </c>
    </row>
    <row r="415" spans="1:5" ht="12">
      <c r="A415" s="37"/>
      <c r="B415" s="38"/>
      <c r="C415" s="37"/>
      <c r="D415" s="39" t="e">
        <f>NA()</f>
        <v>#N/A</v>
      </c>
      <c r="E415" s="39" t="e">
        <f>NA()</f>
        <v>#N/A</v>
      </c>
    </row>
    <row r="416" spans="1:5" ht="12">
      <c r="A416" s="37"/>
      <c r="B416" s="38"/>
      <c r="C416" s="37"/>
      <c r="D416" s="39" t="e">
        <f>NA()</f>
        <v>#N/A</v>
      </c>
      <c r="E416" s="39" t="e">
        <f>NA()</f>
        <v>#N/A</v>
      </c>
    </row>
    <row r="417" spans="1:5" ht="12">
      <c r="A417" s="37"/>
      <c r="B417" s="38"/>
      <c r="C417" s="37"/>
      <c r="D417" s="39" t="e">
        <f>NA()</f>
        <v>#N/A</v>
      </c>
      <c r="E417" s="39" t="e">
        <f>NA()</f>
        <v>#N/A</v>
      </c>
    </row>
    <row r="418" spans="1:5" ht="12">
      <c r="A418" s="37"/>
      <c r="B418" s="38"/>
      <c r="C418" s="37"/>
      <c r="D418" s="39" t="e">
        <f>NA()</f>
        <v>#N/A</v>
      </c>
      <c r="E418" s="39" t="e">
        <f>NA()</f>
        <v>#N/A</v>
      </c>
    </row>
    <row r="419" spans="1:5" ht="12">
      <c r="A419" s="37"/>
      <c r="B419" s="38"/>
      <c r="C419" s="37"/>
      <c r="D419" s="39" t="e">
        <f>NA()</f>
        <v>#N/A</v>
      </c>
      <c r="E419" s="39" t="e">
        <f>NA()</f>
        <v>#N/A</v>
      </c>
    </row>
    <row r="420" spans="1:5" ht="12">
      <c r="A420" s="37"/>
      <c r="B420" s="38"/>
      <c r="C420" s="37"/>
      <c r="D420" s="39" t="e">
        <f>NA()</f>
        <v>#N/A</v>
      </c>
      <c r="E420" s="39" t="e">
        <f>NA()</f>
        <v>#N/A</v>
      </c>
    </row>
    <row r="421" spans="1:5" ht="12.75" customHeight="1">
      <c r="A421" s="112" t="s">
        <v>93</v>
      </c>
      <c r="B421" s="112"/>
      <c r="C421" s="112"/>
      <c r="D421" s="112"/>
      <c r="E421" s="41"/>
    </row>
    <row r="422" spans="1:5" ht="12.75" customHeight="1">
      <c r="A422" s="112" t="s">
        <v>94</v>
      </c>
      <c r="B422" s="112"/>
      <c r="C422" s="112"/>
      <c r="D422" s="112"/>
      <c r="E422" s="44"/>
    </row>
    <row r="423" spans="1:5" ht="15">
      <c r="A423" s="100" t="s">
        <v>95</v>
      </c>
      <c r="B423" s="100"/>
      <c r="C423" s="100"/>
      <c r="D423" s="100">
        <v>5.58605720122574</v>
      </c>
      <c r="E423" s="100"/>
    </row>
    <row r="424" spans="1:5" ht="12.75" customHeight="1">
      <c r="A424" s="99" t="s">
        <v>96</v>
      </c>
      <c r="B424" s="99" t="s">
        <v>97</v>
      </c>
      <c r="C424" s="99"/>
      <c r="D424" s="113" t="s">
        <v>98</v>
      </c>
      <c r="E424" s="113" t="s">
        <v>95</v>
      </c>
    </row>
    <row r="425" spans="1:5" ht="12">
      <c r="A425" s="99"/>
      <c r="B425" s="2" t="s">
        <v>99</v>
      </c>
      <c r="C425" s="2" t="s">
        <v>100</v>
      </c>
      <c r="D425" s="113"/>
      <c r="E425" s="113"/>
    </row>
    <row r="426" spans="1:5" ht="12">
      <c r="A426" s="37"/>
      <c r="B426" s="38"/>
      <c r="C426" s="38"/>
      <c r="D426" s="39"/>
      <c r="E426" s="39"/>
    </row>
    <row r="427" spans="1:5" ht="12">
      <c r="A427" s="37"/>
      <c r="B427" s="38"/>
      <c r="C427" s="38"/>
      <c r="D427" s="39"/>
      <c r="E427" s="39"/>
    </row>
    <row r="428" spans="1:5" ht="12">
      <c r="A428" s="37"/>
      <c r="B428" s="38"/>
      <c r="C428" s="38"/>
      <c r="D428" s="39"/>
      <c r="E428" s="39"/>
    </row>
    <row r="429" spans="1:5" ht="12">
      <c r="A429" s="37"/>
      <c r="B429" s="38"/>
      <c r="C429" s="38"/>
      <c r="D429" s="39"/>
      <c r="E429" s="39"/>
    </row>
    <row r="430" spans="1:5" ht="12">
      <c r="A430" s="37"/>
      <c r="B430" s="38"/>
      <c r="C430" s="38"/>
      <c r="D430" s="39"/>
      <c r="E430" s="39"/>
    </row>
    <row r="431" spans="1:5" ht="12">
      <c r="A431" s="37"/>
      <c r="B431" s="38"/>
      <c r="C431" s="38"/>
      <c r="D431" s="39"/>
      <c r="E431" s="39"/>
    </row>
    <row r="432" spans="1:5" ht="12">
      <c r="A432" s="37"/>
      <c r="B432" s="38"/>
      <c r="C432" s="38"/>
      <c r="D432" s="39"/>
      <c r="E432" s="39"/>
    </row>
    <row r="433" spans="1:5" ht="12">
      <c r="A433" s="37"/>
      <c r="B433" s="38"/>
      <c r="C433" s="38"/>
      <c r="D433" s="39"/>
      <c r="E433" s="39"/>
    </row>
    <row r="434" spans="1:5" ht="12">
      <c r="A434" s="37"/>
      <c r="B434" s="38"/>
      <c r="C434" s="38"/>
      <c r="D434" s="39"/>
      <c r="E434" s="39"/>
    </row>
    <row r="435" spans="1:5" ht="12">
      <c r="A435" s="37"/>
      <c r="B435" s="38"/>
      <c r="C435" s="38"/>
      <c r="D435" s="39"/>
      <c r="E435" s="39"/>
    </row>
    <row r="436" spans="1:5" ht="12">
      <c r="A436" s="37"/>
      <c r="B436" s="38"/>
      <c r="C436" s="38"/>
      <c r="D436" s="39"/>
      <c r="E436" s="39"/>
    </row>
    <row r="437" spans="1:5" ht="12">
      <c r="A437" s="37"/>
      <c r="B437" s="38"/>
      <c r="C437" s="38"/>
      <c r="D437" s="39"/>
      <c r="E437" s="39"/>
    </row>
    <row r="438" spans="1:5" ht="12">
      <c r="A438" s="46" t="s">
        <v>104</v>
      </c>
      <c r="B438" s="114">
        <v>0</v>
      </c>
      <c r="C438" s="114"/>
      <c r="D438" s="115"/>
      <c r="E438" s="115"/>
    </row>
    <row r="439" spans="1:5" ht="12.75" customHeight="1">
      <c r="A439" s="112" t="s">
        <v>105</v>
      </c>
      <c r="B439" s="112"/>
      <c r="C439" s="112"/>
      <c r="D439" s="112"/>
      <c r="E439" s="47"/>
    </row>
    <row r="440" spans="1:5" ht="12.75" customHeight="1">
      <c r="A440" s="112" t="s">
        <v>106</v>
      </c>
      <c r="B440" s="112"/>
      <c r="C440" s="112"/>
      <c r="D440" s="112"/>
      <c r="E440" s="47"/>
    </row>
    <row r="441" spans="1:5" ht="15">
      <c r="A441" s="100" t="s">
        <v>107</v>
      </c>
      <c r="B441" s="100"/>
      <c r="C441" s="100"/>
      <c r="D441" s="100"/>
      <c r="E441" s="100"/>
    </row>
    <row r="442" spans="1:5" ht="12.75" customHeight="1">
      <c r="A442" s="112" t="s">
        <v>108</v>
      </c>
      <c r="B442" s="112"/>
      <c r="C442" s="112"/>
      <c r="D442" s="112"/>
      <c r="E442" s="48"/>
    </row>
    <row r="443" spans="1:5" ht="12.75" customHeight="1">
      <c r="A443" s="112" t="s">
        <v>109</v>
      </c>
      <c r="B443" s="112"/>
      <c r="C443" s="112"/>
      <c r="D443" s="112"/>
      <c r="E443" s="48"/>
    </row>
    <row r="444" spans="1:5" ht="16.5">
      <c r="A444" s="108" t="s">
        <v>117</v>
      </c>
      <c r="B444" s="108"/>
      <c r="C444" s="108"/>
      <c r="D444" s="108"/>
      <c r="E444" s="108"/>
    </row>
    <row r="445" spans="1:5" ht="15.75">
      <c r="A445" s="100" t="s">
        <v>80</v>
      </c>
      <c r="B445" s="100"/>
      <c r="C445" s="100"/>
      <c r="D445" s="33" t="s">
        <v>81</v>
      </c>
      <c r="E445" s="34"/>
    </row>
    <row r="446" spans="1:5" ht="12.75" customHeight="1">
      <c r="A446" s="35" t="s">
        <v>82</v>
      </c>
      <c r="B446" s="109" t="s">
        <v>83</v>
      </c>
      <c r="C446" s="109"/>
      <c r="D446" s="110"/>
      <c r="E446" s="110"/>
    </row>
    <row r="447" spans="1:5" ht="12.75">
      <c r="A447" s="35" t="s">
        <v>84</v>
      </c>
      <c r="B447" s="111"/>
      <c r="C447" s="111"/>
      <c r="D447" s="110"/>
      <c r="E447" s="110"/>
    </row>
    <row r="448" spans="1:5" ht="12.75">
      <c r="A448" s="36" t="s">
        <v>85</v>
      </c>
      <c r="B448" s="111"/>
      <c r="C448" s="111"/>
      <c r="D448" s="110"/>
      <c r="E448" s="110"/>
    </row>
    <row r="449" spans="1:5" ht="12.75">
      <c r="A449" s="36" t="s">
        <v>86</v>
      </c>
      <c r="B449" s="111"/>
      <c r="C449" s="111"/>
      <c r="D449" s="110"/>
      <c r="E449" s="110"/>
    </row>
    <row r="450" spans="1:5" ht="12.75">
      <c r="A450" s="35" t="s">
        <v>87</v>
      </c>
      <c r="B450" s="99"/>
      <c r="C450" s="99"/>
      <c r="D450" s="110"/>
      <c r="E450" s="110"/>
    </row>
    <row r="451" spans="1:5" ht="15.75">
      <c r="A451" s="100" t="s">
        <v>88</v>
      </c>
      <c r="B451" s="100"/>
      <c r="C451" s="100"/>
      <c r="D451" s="100"/>
      <c r="E451" s="100"/>
    </row>
    <row r="452" spans="1:5" ht="25.5">
      <c r="A452" s="36" t="s">
        <v>89</v>
      </c>
      <c r="B452" s="36" t="s">
        <v>90</v>
      </c>
      <c r="C452" s="36" t="s">
        <v>91</v>
      </c>
      <c r="D452" s="36" t="s">
        <v>39</v>
      </c>
      <c r="E452" s="36" t="s">
        <v>92</v>
      </c>
    </row>
    <row r="453" spans="1:5" ht="12">
      <c r="A453" s="37"/>
      <c r="B453" s="38"/>
      <c r="C453" s="37"/>
      <c r="D453" s="39" t="e">
        <f>NA()</f>
        <v>#N/A</v>
      </c>
      <c r="E453" s="39" t="e">
        <f>NA()</f>
        <v>#N/A</v>
      </c>
    </row>
    <row r="454" spans="1:5" ht="12">
      <c r="A454" s="37"/>
      <c r="B454" s="38"/>
      <c r="C454" s="37"/>
      <c r="D454" s="39" t="e">
        <f>NA()</f>
        <v>#N/A</v>
      </c>
      <c r="E454" s="39" t="e">
        <f>NA()</f>
        <v>#N/A</v>
      </c>
    </row>
    <row r="455" spans="1:5" ht="12">
      <c r="A455" s="37"/>
      <c r="B455" s="38"/>
      <c r="C455" s="37"/>
      <c r="D455" s="39" t="e">
        <f>NA()</f>
        <v>#N/A</v>
      </c>
      <c r="E455" s="39" t="e">
        <f>NA()</f>
        <v>#N/A</v>
      </c>
    </row>
    <row r="456" spans="1:5" ht="12">
      <c r="A456" s="37"/>
      <c r="B456" s="38"/>
      <c r="C456" s="37"/>
      <c r="D456" s="39" t="e">
        <f>NA()</f>
        <v>#N/A</v>
      </c>
      <c r="E456" s="39" t="e">
        <f>NA()</f>
        <v>#N/A</v>
      </c>
    </row>
    <row r="457" spans="1:5" ht="12">
      <c r="A457" s="37"/>
      <c r="B457" s="38"/>
      <c r="C457" s="37"/>
      <c r="D457" s="39" t="e">
        <f>NA()</f>
        <v>#N/A</v>
      </c>
      <c r="E457" s="39" t="e">
        <f>NA()</f>
        <v>#N/A</v>
      </c>
    </row>
    <row r="458" spans="1:5" ht="12">
      <c r="A458" s="37"/>
      <c r="B458" s="40"/>
      <c r="C458" s="37"/>
      <c r="D458" s="39" t="e">
        <f>NA()</f>
        <v>#N/A</v>
      </c>
      <c r="E458" s="39" t="e">
        <f>NA()</f>
        <v>#N/A</v>
      </c>
    </row>
    <row r="459" spans="1:5" ht="12">
      <c r="A459" s="37"/>
      <c r="B459" s="38"/>
      <c r="C459" s="37"/>
      <c r="D459" s="39" t="e">
        <f>NA()</f>
        <v>#N/A</v>
      </c>
      <c r="E459" s="39" t="e">
        <f>NA()</f>
        <v>#N/A</v>
      </c>
    </row>
    <row r="460" spans="1:5" ht="12">
      <c r="A460" s="37"/>
      <c r="B460" s="38"/>
      <c r="C460" s="37"/>
      <c r="D460" s="39" t="e">
        <f>NA()</f>
        <v>#N/A</v>
      </c>
      <c r="E460" s="39" t="e">
        <f>NA()</f>
        <v>#N/A</v>
      </c>
    </row>
    <row r="461" spans="1:5" ht="12">
      <c r="A461" s="37"/>
      <c r="B461" s="38"/>
      <c r="C461" s="37"/>
      <c r="D461" s="39" t="e">
        <f>NA()</f>
        <v>#N/A</v>
      </c>
      <c r="E461" s="39" t="e">
        <f>NA()</f>
        <v>#N/A</v>
      </c>
    </row>
    <row r="462" spans="1:5" ht="12">
      <c r="A462" s="37"/>
      <c r="B462" s="38"/>
      <c r="C462" s="37"/>
      <c r="D462" s="39" t="e">
        <f>NA()</f>
        <v>#N/A</v>
      </c>
      <c r="E462" s="39" t="e">
        <f>NA()</f>
        <v>#N/A</v>
      </c>
    </row>
    <row r="463" spans="1:5" ht="12">
      <c r="A463" s="37"/>
      <c r="B463" s="38"/>
      <c r="C463" s="37"/>
      <c r="D463" s="39" t="e">
        <f>NA()</f>
        <v>#N/A</v>
      </c>
      <c r="E463" s="39" t="e">
        <f>NA()</f>
        <v>#N/A</v>
      </c>
    </row>
    <row r="464" spans="1:5" ht="12">
      <c r="A464" s="37"/>
      <c r="B464" s="38"/>
      <c r="C464" s="37"/>
      <c r="D464" s="39" t="e">
        <f>NA()</f>
        <v>#N/A</v>
      </c>
      <c r="E464" s="39" t="e">
        <f>NA()</f>
        <v>#N/A</v>
      </c>
    </row>
    <row r="465" spans="1:5" ht="12.75" customHeight="1">
      <c r="A465" s="112" t="s">
        <v>93</v>
      </c>
      <c r="B465" s="112"/>
      <c r="C465" s="112"/>
      <c r="D465" s="112"/>
      <c r="E465" s="41"/>
    </row>
    <row r="466" spans="1:5" ht="12.75" customHeight="1">
      <c r="A466" s="112" t="s">
        <v>94</v>
      </c>
      <c r="B466" s="112"/>
      <c r="C466" s="112"/>
      <c r="D466" s="112"/>
      <c r="E466" s="44"/>
    </row>
    <row r="467" spans="1:5" ht="15">
      <c r="A467" s="100" t="s">
        <v>95</v>
      </c>
      <c r="B467" s="100"/>
      <c r="C467" s="100"/>
      <c r="D467" s="100">
        <v>5.58605720122574</v>
      </c>
      <c r="E467" s="100"/>
    </row>
    <row r="468" spans="1:5" ht="12.75" customHeight="1">
      <c r="A468" s="99" t="s">
        <v>96</v>
      </c>
      <c r="B468" s="99" t="s">
        <v>97</v>
      </c>
      <c r="C468" s="99"/>
      <c r="D468" s="113" t="s">
        <v>98</v>
      </c>
      <c r="E468" s="113" t="s">
        <v>95</v>
      </c>
    </row>
    <row r="469" spans="1:5" ht="12">
      <c r="A469" s="99"/>
      <c r="B469" s="2" t="s">
        <v>99</v>
      </c>
      <c r="C469" s="2" t="s">
        <v>100</v>
      </c>
      <c r="D469" s="113"/>
      <c r="E469" s="113"/>
    </row>
    <row r="470" spans="1:5" ht="12">
      <c r="A470" s="37"/>
      <c r="B470" s="38"/>
      <c r="C470" s="38"/>
      <c r="D470" s="39"/>
      <c r="E470" s="39"/>
    </row>
    <row r="471" spans="1:5" ht="12">
      <c r="A471" s="37"/>
      <c r="B471" s="38"/>
      <c r="C471" s="38"/>
      <c r="D471" s="39"/>
      <c r="E471" s="39"/>
    </row>
    <row r="472" spans="1:5" ht="12">
      <c r="A472" s="37"/>
      <c r="B472" s="38"/>
      <c r="C472" s="38"/>
      <c r="D472" s="39"/>
      <c r="E472" s="39"/>
    </row>
    <row r="473" spans="1:5" ht="12">
      <c r="A473" s="37"/>
      <c r="B473" s="38"/>
      <c r="C473" s="38"/>
      <c r="D473" s="39"/>
      <c r="E473" s="39"/>
    </row>
    <row r="474" spans="1:5" ht="12">
      <c r="A474" s="37"/>
      <c r="B474" s="38"/>
      <c r="C474" s="38"/>
      <c r="D474" s="39"/>
      <c r="E474" s="39"/>
    </row>
    <row r="475" spans="1:5" ht="12">
      <c r="A475" s="37"/>
      <c r="B475" s="38"/>
      <c r="C475" s="38"/>
      <c r="D475" s="39"/>
      <c r="E475" s="39"/>
    </row>
    <row r="476" spans="1:5" ht="12">
      <c r="A476" s="37"/>
      <c r="B476" s="38"/>
      <c r="C476" s="38"/>
      <c r="D476" s="39"/>
      <c r="E476" s="39"/>
    </row>
    <row r="477" spans="1:5" ht="12">
      <c r="A477" s="37"/>
      <c r="B477" s="38"/>
      <c r="C477" s="38"/>
      <c r="D477" s="39"/>
      <c r="E477" s="39"/>
    </row>
    <row r="478" spans="1:5" ht="12">
      <c r="A478" s="37"/>
      <c r="B478" s="38"/>
      <c r="C478" s="38"/>
      <c r="D478" s="39"/>
      <c r="E478" s="39"/>
    </row>
    <row r="479" spans="1:5" ht="12">
      <c r="A479" s="37"/>
      <c r="B479" s="38"/>
      <c r="C479" s="38"/>
      <c r="D479" s="39"/>
      <c r="E479" s="39"/>
    </row>
    <row r="480" spans="1:5" ht="12">
      <c r="A480" s="37"/>
      <c r="B480" s="38"/>
      <c r="C480" s="38"/>
      <c r="D480" s="39"/>
      <c r="E480" s="39"/>
    </row>
    <row r="481" spans="1:5" ht="12">
      <c r="A481" s="37"/>
      <c r="B481" s="38"/>
      <c r="C481" s="38"/>
      <c r="D481" s="39"/>
      <c r="E481" s="39"/>
    </row>
    <row r="482" spans="1:5" ht="12">
      <c r="A482" s="46" t="s">
        <v>104</v>
      </c>
      <c r="B482" s="114">
        <v>0</v>
      </c>
      <c r="C482" s="114"/>
      <c r="D482" s="115"/>
      <c r="E482" s="115"/>
    </row>
    <row r="483" spans="1:5" ht="12.75" customHeight="1">
      <c r="A483" s="112" t="s">
        <v>105</v>
      </c>
      <c r="B483" s="112"/>
      <c r="C483" s="112"/>
      <c r="D483" s="112"/>
      <c r="E483" s="47"/>
    </row>
    <row r="484" spans="1:5" ht="12.75" customHeight="1">
      <c r="A484" s="112" t="s">
        <v>106</v>
      </c>
      <c r="B484" s="112"/>
      <c r="C484" s="112"/>
      <c r="D484" s="112"/>
      <c r="E484" s="47"/>
    </row>
    <row r="485" spans="1:5" ht="15">
      <c r="A485" s="100" t="s">
        <v>107</v>
      </c>
      <c r="B485" s="100"/>
      <c r="C485" s="100"/>
      <c r="D485" s="100"/>
      <c r="E485" s="100"/>
    </row>
    <row r="486" spans="1:5" ht="12.75" customHeight="1">
      <c r="A486" s="112" t="s">
        <v>108</v>
      </c>
      <c r="B486" s="112"/>
      <c r="C486" s="112"/>
      <c r="D486" s="112"/>
      <c r="E486" s="48"/>
    </row>
    <row r="487" spans="1:5" ht="12.75" customHeight="1">
      <c r="A487" s="112" t="s">
        <v>109</v>
      </c>
      <c r="B487" s="112"/>
      <c r="C487" s="112"/>
      <c r="D487" s="112"/>
      <c r="E487" s="48"/>
    </row>
    <row r="488" spans="1:5" ht="16.5">
      <c r="A488" s="108" t="s">
        <v>117</v>
      </c>
      <c r="B488" s="108"/>
      <c r="C488" s="108"/>
      <c r="D488" s="108"/>
      <c r="E488" s="108"/>
    </row>
    <row r="489" spans="1:5" ht="15.75">
      <c r="A489" s="100" t="s">
        <v>80</v>
      </c>
      <c r="B489" s="100"/>
      <c r="C489" s="100"/>
      <c r="D489" s="33" t="s">
        <v>81</v>
      </c>
      <c r="E489" s="34"/>
    </row>
    <row r="490" spans="1:5" ht="12.75" customHeight="1">
      <c r="A490" s="35" t="s">
        <v>82</v>
      </c>
      <c r="B490" s="109" t="s">
        <v>83</v>
      </c>
      <c r="C490" s="109"/>
      <c r="D490" s="110"/>
      <c r="E490" s="110"/>
    </row>
    <row r="491" spans="1:5" ht="12.75">
      <c r="A491" s="35" t="s">
        <v>84</v>
      </c>
      <c r="B491" s="111"/>
      <c r="C491" s="111"/>
      <c r="D491" s="110"/>
      <c r="E491" s="110"/>
    </row>
    <row r="492" spans="1:5" ht="12.75">
      <c r="A492" s="36" t="s">
        <v>85</v>
      </c>
      <c r="B492" s="111"/>
      <c r="C492" s="111"/>
      <c r="D492" s="110"/>
      <c r="E492" s="110"/>
    </row>
    <row r="493" spans="1:5" ht="12.75">
      <c r="A493" s="36" t="s">
        <v>86</v>
      </c>
      <c r="B493" s="111"/>
      <c r="C493" s="111"/>
      <c r="D493" s="110"/>
      <c r="E493" s="110"/>
    </row>
    <row r="494" spans="1:5" ht="12.75">
      <c r="A494" s="35" t="s">
        <v>87</v>
      </c>
      <c r="B494" s="99"/>
      <c r="C494" s="99"/>
      <c r="D494" s="110"/>
      <c r="E494" s="110"/>
    </row>
    <row r="495" spans="1:5" ht="15.75">
      <c r="A495" s="100" t="s">
        <v>88</v>
      </c>
      <c r="B495" s="100"/>
      <c r="C495" s="100"/>
      <c r="D495" s="100"/>
      <c r="E495" s="100"/>
    </row>
    <row r="496" spans="1:5" ht="25.5">
      <c r="A496" s="36" t="s">
        <v>89</v>
      </c>
      <c r="B496" s="36" t="s">
        <v>90</v>
      </c>
      <c r="C496" s="36" t="s">
        <v>91</v>
      </c>
      <c r="D496" s="36" t="s">
        <v>39</v>
      </c>
      <c r="E496" s="36" t="s">
        <v>92</v>
      </c>
    </row>
    <row r="497" spans="1:5" ht="12">
      <c r="A497" s="37"/>
      <c r="B497" s="38"/>
      <c r="C497" s="37"/>
      <c r="D497" s="39" t="e">
        <f>NA()</f>
        <v>#N/A</v>
      </c>
      <c r="E497" s="39" t="e">
        <f>NA()</f>
        <v>#N/A</v>
      </c>
    </row>
    <row r="498" spans="1:5" ht="12">
      <c r="A498" s="37"/>
      <c r="B498" s="38"/>
      <c r="C498" s="37"/>
      <c r="D498" s="39" t="e">
        <f>NA()</f>
        <v>#N/A</v>
      </c>
      <c r="E498" s="39" t="e">
        <f>NA()</f>
        <v>#N/A</v>
      </c>
    </row>
    <row r="499" spans="1:5" ht="12">
      <c r="A499" s="37"/>
      <c r="B499" s="38"/>
      <c r="C499" s="37"/>
      <c r="D499" s="39" t="e">
        <f>NA()</f>
        <v>#N/A</v>
      </c>
      <c r="E499" s="39" t="e">
        <f>NA()</f>
        <v>#N/A</v>
      </c>
    </row>
    <row r="500" spans="1:5" ht="12">
      <c r="A500" s="37"/>
      <c r="B500" s="38"/>
      <c r="C500" s="37"/>
      <c r="D500" s="39" t="e">
        <f>NA()</f>
        <v>#N/A</v>
      </c>
      <c r="E500" s="39" t="e">
        <f>NA()</f>
        <v>#N/A</v>
      </c>
    </row>
    <row r="501" spans="1:5" ht="12">
      <c r="A501" s="37"/>
      <c r="B501" s="38"/>
      <c r="C501" s="37"/>
      <c r="D501" s="39" t="e">
        <f>NA()</f>
        <v>#N/A</v>
      </c>
      <c r="E501" s="39" t="e">
        <f>NA()</f>
        <v>#N/A</v>
      </c>
    </row>
    <row r="502" spans="1:5" ht="12">
      <c r="A502" s="37"/>
      <c r="B502" s="40"/>
      <c r="C502" s="37"/>
      <c r="D502" s="39" t="e">
        <f>NA()</f>
        <v>#N/A</v>
      </c>
      <c r="E502" s="39" t="e">
        <f>NA()</f>
        <v>#N/A</v>
      </c>
    </row>
    <row r="503" spans="1:5" ht="12">
      <c r="A503" s="37"/>
      <c r="B503" s="38"/>
      <c r="C503" s="37"/>
      <c r="D503" s="39" t="e">
        <f>NA()</f>
        <v>#N/A</v>
      </c>
      <c r="E503" s="39" t="e">
        <f>NA()</f>
        <v>#N/A</v>
      </c>
    </row>
    <row r="504" spans="1:5" ht="12">
      <c r="A504" s="37"/>
      <c r="B504" s="38"/>
      <c r="C504" s="37"/>
      <c r="D504" s="39" t="e">
        <f>NA()</f>
        <v>#N/A</v>
      </c>
      <c r="E504" s="39" t="e">
        <f>NA()</f>
        <v>#N/A</v>
      </c>
    </row>
    <row r="505" spans="1:5" ht="12">
      <c r="A505" s="37"/>
      <c r="B505" s="38"/>
      <c r="C505" s="37"/>
      <c r="D505" s="39" t="e">
        <f>NA()</f>
        <v>#N/A</v>
      </c>
      <c r="E505" s="39" t="e">
        <f>NA()</f>
        <v>#N/A</v>
      </c>
    </row>
    <row r="506" spans="1:5" ht="12">
      <c r="A506" s="37"/>
      <c r="B506" s="38"/>
      <c r="C506" s="37"/>
      <c r="D506" s="39" t="e">
        <f>NA()</f>
        <v>#N/A</v>
      </c>
      <c r="E506" s="39" t="e">
        <f>NA()</f>
        <v>#N/A</v>
      </c>
    </row>
    <row r="507" spans="1:5" ht="12">
      <c r="A507" s="37"/>
      <c r="B507" s="38"/>
      <c r="C507" s="37"/>
      <c r="D507" s="39" t="e">
        <f>NA()</f>
        <v>#N/A</v>
      </c>
      <c r="E507" s="39" t="e">
        <f>NA()</f>
        <v>#N/A</v>
      </c>
    </row>
    <row r="508" spans="1:5" ht="12">
      <c r="A508" s="37"/>
      <c r="B508" s="38"/>
      <c r="C508" s="37"/>
      <c r="D508" s="39" t="e">
        <f>NA()</f>
        <v>#N/A</v>
      </c>
      <c r="E508" s="39" t="e">
        <f>NA()</f>
        <v>#N/A</v>
      </c>
    </row>
    <row r="509" spans="1:5" ht="12.75" customHeight="1">
      <c r="A509" s="112" t="s">
        <v>93</v>
      </c>
      <c r="B509" s="112"/>
      <c r="C509" s="112"/>
      <c r="D509" s="112"/>
      <c r="E509" s="41"/>
    </row>
    <row r="510" spans="1:5" ht="12.75" customHeight="1">
      <c r="A510" s="112" t="s">
        <v>94</v>
      </c>
      <c r="B510" s="112"/>
      <c r="C510" s="112"/>
      <c r="D510" s="112"/>
      <c r="E510" s="44"/>
    </row>
    <row r="511" spans="1:5" ht="15">
      <c r="A511" s="100" t="s">
        <v>95</v>
      </c>
      <c r="B511" s="100"/>
      <c r="C511" s="100"/>
      <c r="D511" s="100">
        <v>5.58605720122574</v>
      </c>
      <c r="E511" s="100"/>
    </row>
    <row r="512" spans="1:5" ht="12.75" customHeight="1">
      <c r="A512" s="99" t="s">
        <v>96</v>
      </c>
      <c r="B512" s="99" t="s">
        <v>97</v>
      </c>
      <c r="C512" s="99"/>
      <c r="D512" s="113" t="s">
        <v>98</v>
      </c>
      <c r="E512" s="113" t="s">
        <v>95</v>
      </c>
    </row>
    <row r="513" spans="1:5" ht="12">
      <c r="A513" s="99"/>
      <c r="B513" s="2" t="s">
        <v>99</v>
      </c>
      <c r="C513" s="2" t="s">
        <v>100</v>
      </c>
      <c r="D513" s="113"/>
      <c r="E513" s="113"/>
    </row>
    <row r="514" spans="1:5" ht="12">
      <c r="A514" s="37"/>
      <c r="B514" s="38"/>
      <c r="C514" s="38"/>
      <c r="D514" s="39"/>
      <c r="E514" s="39"/>
    </row>
    <row r="515" spans="1:5" ht="12">
      <c r="A515" s="37"/>
      <c r="B515" s="38"/>
      <c r="C515" s="38"/>
      <c r="D515" s="39"/>
      <c r="E515" s="39"/>
    </row>
    <row r="516" spans="1:5" ht="12">
      <c r="A516" s="37"/>
      <c r="B516" s="38"/>
      <c r="C516" s="38"/>
      <c r="D516" s="39"/>
      <c r="E516" s="39"/>
    </row>
    <row r="517" spans="1:5" ht="12">
      <c r="A517" s="37"/>
      <c r="B517" s="38"/>
      <c r="C517" s="38"/>
      <c r="D517" s="39"/>
      <c r="E517" s="39"/>
    </row>
    <row r="518" spans="1:5" ht="12">
      <c r="A518" s="37"/>
      <c r="B518" s="38"/>
      <c r="C518" s="38"/>
      <c r="D518" s="39"/>
      <c r="E518" s="39"/>
    </row>
    <row r="519" spans="1:5" ht="12">
      <c r="A519" s="37"/>
      <c r="B519" s="38"/>
      <c r="C519" s="38"/>
      <c r="D519" s="39"/>
      <c r="E519" s="39"/>
    </row>
    <row r="520" spans="1:5" ht="12">
      <c r="A520" s="37"/>
      <c r="B520" s="38"/>
      <c r="C520" s="38"/>
      <c r="D520" s="39"/>
      <c r="E520" s="39"/>
    </row>
    <row r="521" spans="1:5" ht="12">
      <c r="A521" s="37"/>
      <c r="B521" s="38"/>
      <c r="C521" s="38"/>
      <c r="D521" s="39"/>
      <c r="E521" s="39"/>
    </row>
    <row r="522" spans="1:5" ht="12">
      <c r="A522" s="37"/>
      <c r="B522" s="38"/>
      <c r="C522" s="38"/>
      <c r="D522" s="39"/>
      <c r="E522" s="39"/>
    </row>
    <row r="523" spans="1:5" ht="12">
      <c r="A523" s="37"/>
      <c r="B523" s="38"/>
      <c r="C523" s="38"/>
      <c r="D523" s="39"/>
      <c r="E523" s="39"/>
    </row>
    <row r="524" spans="1:5" ht="12">
      <c r="A524" s="37"/>
      <c r="B524" s="38"/>
      <c r="C524" s="38"/>
      <c r="D524" s="39"/>
      <c r="E524" s="39"/>
    </row>
    <row r="525" spans="1:5" ht="12">
      <c r="A525" s="37"/>
      <c r="B525" s="38"/>
      <c r="C525" s="38"/>
      <c r="D525" s="39"/>
      <c r="E525" s="39"/>
    </row>
    <row r="526" spans="1:5" ht="12">
      <c r="A526" s="46" t="s">
        <v>104</v>
      </c>
      <c r="B526" s="114">
        <v>0</v>
      </c>
      <c r="C526" s="114"/>
      <c r="D526" s="115"/>
      <c r="E526" s="115"/>
    </row>
    <row r="527" spans="1:5" ht="12.75" customHeight="1">
      <c r="A527" s="112" t="s">
        <v>105</v>
      </c>
      <c r="B527" s="112"/>
      <c r="C527" s="112"/>
      <c r="D527" s="112"/>
      <c r="E527" s="47"/>
    </row>
    <row r="528" spans="1:5" ht="12.75" customHeight="1">
      <c r="A528" s="112" t="s">
        <v>106</v>
      </c>
      <c r="B528" s="112"/>
      <c r="C528" s="112"/>
      <c r="D528" s="112"/>
      <c r="E528" s="47"/>
    </row>
    <row r="529" spans="1:5" ht="15">
      <c r="A529" s="100" t="s">
        <v>107</v>
      </c>
      <c r="B529" s="100"/>
      <c r="C529" s="100"/>
      <c r="D529" s="100"/>
      <c r="E529" s="100"/>
    </row>
    <row r="530" spans="1:5" ht="12.75" customHeight="1">
      <c r="A530" s="112" t="s">
        <v>108</v>
      </c>
      <c r="B530" s="112"/>
      <c r="C530" s="112"/>
      <c r="D530" s="112"/>
      <c r="E530" s="48"/>
    </row>
    <row r="531" spans="1:5" ht="12.75" customHeight="1">
      <c r="A531" s="112" t="s">
        <v>109</v>
      </c>
      <c r="B531" s="112"/>
      <c r="C531" s="112"/>
      <c r="D531" s="112"/>
      <c r="E531" s="48"/>
    </row>
    <row r="532" spans="1:5" ht="16.5">
      <c r="A532" s="108" t="s">
        <v>117</v>
      </c>
      <c r="B532" s="108"/>
      <c r="C532" s="108"/>
      <c r="D532" s="108"/>
      <c r="E532" s="108"/>
    </row>
    <row r="533" spans="1:5" ht="15.75">
      <c r="A533" s="100" t="s">
        <v>80</v>
      </c>
      <c r="B533" s="100"/>
      <c r="C533" s="100"/>
      <c r="D533" s="33" t="s">
        <v>81</v>
      </c>
      <c r="E533" s="34"/>
    </row>
    <row r="534" spans="1:5" ht="12.75" customHeight="1">
      <c r="A534" s="35" t="s">
        <v>82</v>
      </c>
      <c r="B534" s="109" t="s">
        <v>83</v>
      </c>
      <c r="C534" s="109"/>
      <c r="D534" s="110"/>
      <c r="E534" s="110"/>
    </row>
    <row r="535" spans="1:5" ht="12.75">
      <c r="A535" s="35" t="s">
        <v>84</v>
      </c>
      <c r="B535" s="111"/>
      <c r="C535" s="111"/>
      <c r="D535" s="110"/>
      <c r="E535" s="110"/>
    </row>
    <row r="536" spans="1:5" ht="12.75">
      <c r="A536" s="36" t="s">
        <v>85</v>
      </c>
      <c r="B536" s="111"/>
      <c r="C536" s="111"/>
      <c r="D536" s="110"/>
      <c r="E536" s="110"/>
    </row>
    <row r="537" spans="1:5" ht="12.75">
      <c r="A537" s="36" t="s">
        <v>86</v>
      </c>
      <c r="B537" s="111"/>
      <c r="C537" s="111"/>
      <c r="D537" s="110"/>
      <c r="E537" s="110"/>
    </row>
    <row r="538" spans="1:5" ht="12.75">
      <c r="A538" s="35" t="s">
        <v>87</v>
      </c>
      <c r="B538" s="99"/>
      <c r="C538" s="99"/>
      <c r="D538" s="110"/>
      <c r="E538" s="110"/>
    </row>
    <row r="539" spans="1:5" ht="15.75">
      <c r="A539" s="100" t="s">
        <v>88</v>
      </c>
      <c r="B539" s="100"/>
      <c r="C539" s="100"/>
      <c r="D539" s="100"/>
      <c r="E539" s="100"/>
    </row>
    <row r="540" spans="1:5" ht="25.5">
      <c r="A540" s="36" t="s">
        <v>89</v>
      </c>
      <c r="B540" s="36" t="s">
        <v>90</v>
      </c>
      <c r="C540" s="36" t="s">
        <v>91</v>
      </c>
      <c r="D540" s="36" t="s">
        <v>39</v>
      </c>
      <c r="E540" s="36" t="s">
        <v>92</v>
      </c>
    </row>
    <row r="541" spans="1:5" ht="12">
      <c r="A541" s="37"/>
      <c r="B541" s="38"/>
      <c r="C541" s="37"/>
      <c r="D541" s="39" t="e">
        <f>NA()</f>
        <v>#N/A</v>
      </c>
      <c r="E541" s="39" t="e">
        <f>NA()</f>
        <v>#N/A</v>
      </c>
    </row>
    <row r="542" spans="1:5" ht="12">
      <c r="A542" s="37"/>
      <c r="B542" s="38"/>
      <c r="C542" s="37"/>
      <c r="D542" s="39" t="e">
        <f>NA()</f>
        <v>#N/A</v>
      </c>
      <c r="E542" s="39" t="e">
        <f>NA()</f>
        <v>#N/A</v>
      </c>
    </row>
    <row r="543" spans="1:5" ht="12">
      <c r="A543" s="37"/>
      <c r="B543" s="38"/>
      <c r="C543" s="37"/>
      <c r="D543" s="39" t="e">
        <f>NA()</f>
        <v>#N/A</v>
      </c>
      <c r="E543" s="39" t="e">
        <f>NA()</f>
        <v>#N/A</v>
      </c>
    </row>
    <row r="544" spans="1:5" ht="12">
      <c r="A544" s="37"/>
      <c r="B544" s="38"/>
      <c r="C544" s="37"/>
      <c r="D544" s="39" t="e">
        <f>NA()</f>
        <v>#N/A</v>
      </c>
      <c r="E544" s="39" t="e">
        <f>NA()</f>
        <v>#N/A</v>
      </c>
    </row>
    <row r="545" spans="1:5" ht="12">
      <c r="A545" s="37"/>
      <c r="B545" s="38"/>
      <c r="C545" s="37"/>
      <c r="D545" s="39" t="e">
        <f>NA()</f>
        <v>#N/A</v>
      </c>
      <c r="E545" s="39" t="e">
        <f>NA()</f>
        <v>#N/A</v>
      </c>
    </row>
    <row r="546" spans="1:5" ht="12">
      <c r="A546" s="37"/>
      <c r="B546" s="40"/>
      <c r="C546" s="37"/>
      <c r="D546" s="39" t="e">
        <f>NA()</f>
        <v>#N/A</v>
      </c>
      <c r="E546" s="39" t="e">
        <f>NA()</f>
        <v>#N/A</v>
      </c>
    </row>
    <row r="547" spans="1:5" ht="12">
      <c r="A547" s="37"/>
      <c r="B547" s="38"/>
      <c r="C547" s="37"/>
      <c r="D547" s="39" t="e">
        <f>NA()</f>
        <v>#N/A</v>
      </c>
      <c r="E547" s="39" t="e">
        <f>NA()</f>
        <v>#N/A</v>
      </c>
    </row>
    <row r="548" spans="1:5" ht="12">
      <c r="A548" s="37"/>
      <c r="B548" s="38"/>
      <c r="C548" s="37"/>
      <c r="D548" s="39" t="e">
        <f>NA()</f>
        <v>#N/A</v>
      </c>
      <c r="E548" s="39" t="e">
        <f>NA()</f>
        <v>#N/A</v>
      </c>
    </row>
    <row r="549" spans="1:5" ht="12">
      <c r="A549" s="37"/>
      <c r="B549" s="38"/>
      <c r="C549" s="37"/>
      <c r="D549" s="39" t="e">
        <f>NA()</f>
        <v>#N/A</v>
      </c>
      <c r="E549" s="39" t="e">
        <f>NA()</f>
        <v>#N/A</v>
      </c>
    </row>
    <row r="550" spans="1:5" ht="12">
      <c r="A550" s="37"/>
      <c r="B550" s="38"/>
      <c r="C550" s="37"/>
      <c r="D550" s="39" t="e">
        <f>NA()</f>
        <v>#N/A</v>
      </c>
      <c r="E550" s="39" t="e">
        <f>NA()</f>
        <v>#N/A</v>
      </c>
    </row>
    <row r="551" spans="1:5" ht="12">
      <c r="A551" s="37"/>
      <c r="B551" s="38"/>
      <c r="C551" s="37"/>
      <c r="D551" s="39" t="e">
        <f>NA()</f>
        <v>#N/A</v>
      </c>
      <c r="E551" s="39" t="e">
        <f>NA()</f>
        <v>#N/A</v>
      </c>
    </row>
    <row r="552" spans="1:5" ht="12">
      <c r="A552" s="37"/>
      <c r="B552" s="38"/>
      <c r="C552" s="37"/>
      <c r="D552" s="39" t="e">
        <f>NA()</f>
        <v>#N/A</v>
      </c>
      <c r="E552" s="39" t="e">
        <f>NA()</f>
        <v>#N/A</v>
      </c>
    </row>
    <row r="553" spans="1:5" ht="12.75" customHeight="1">
      <c r="A553" s="112" t="s">
        <v>93</v>
      </c>
      <c r="B553" s="112"/>
      <c r="C553" s="112"/>
      <c r="D553" s="112"/>
      <c r="E553" s="41"/>
    </row>
    <row r="554" spans="1:5" ht="12.75" customHeight="1">
      <c r="A554" s="112" t="s">
        <v>94</v>
      </c>
      <c r="B554" s="112"/>
      <c r="C554" s="112"/>
      <c r="D554" s="112"/>
      <c r="E554" s="44"/>
    </row>
    <row r="555" spans="1:5" ht="15">
      <c r="A555" s="100" t="s">
        <v>95</v>
      </c>
      <c r="B555" s="100"/>
      <c r="C555" s="100"/>
      <c r="D555" s="100">
        <v>5.58605720122574</v>
      </c>
      <c r="E555" s="100"/>
    </row>
    <row r="556" spans="1:5" ht="12.75" customHeight="1">
      <c r="A556" s="99" t="s">
        <v>96</v>
      </c>
      <c r="B556" s="99" t="s">
        <v>97</v>
      </c>
      <c r="C556" s="99"/>
      <c r="D556" s="113" t="s">
        <v>98</v>
      </c>
      <c r="E556" s="113" t="s">
        <v>95</v>
      </c>
    </row>
    <row r="557" spans="1:5" ht="12">
      <c r="A557" s="99"/>
      <c r="B557" s="2" t="s">
        <v>99</v>
      </c>
      <c r="C557" s="2" t="s">
        <v>100</v>
      </c>
      <c r="D557" s="113"/>
      <c r="E557" s="113"/>
    </row>
    <row r="558" spans="1:5" ht="12">
      <c r="A558" s="37"/>
      <c r="B558" s="38"/>
      <c r="C558" s="38"/>
      <c r="D558" s="39"/>
      <c r="E558" s="39"/>
    </row>
    <row r="559" spans="1:5" ht="12">
      <c r="A559" s="37"/>
      <c r="B559" s="38"/>
      <c r="C559" s="38"/>
      <c r="D559" s="39"/>
      <c r="E559" s="39"/>
    </row>
    <row r="560" spans="1:5" ht="12">
      <c r="A560" s="37"/>
      <c r="B560" s="38"/>
      <c r="C560" s="38"/>
      <c r="D560" s="39"/>
      <c r="E560" s="39"/>
    </row>
    <row r="561" spans="1:5" ht="12">
      <c r="A561" s="37"/>
      <c r="B561" s="38"/>
      <c r="C561" s="38"/>
      <c r="D561" s="39"/>
      <c r="E561" s="39"/>
    </row>
    <row r="562" spans="1:5" ht="12">
      <c r="A562" s="37"/>
      <c r="B562" s="38"/>
      <c r="C562" s="38"/>
      <c r="D562" s="39"/>
      <c r="E562" s="39"/>
    </row>
    <row r="563" spans="1:5" ht="12">
      <c r="A563" s="37"/>
      <c r="B563" s="38"/>
      <c r="C563" s="38"/>
      <c r="D563" s="39"/>
      <c r="E563" s="39"/>
    </row>
    <row r="564" spans="1:5" ht="12">
      <c r="A564" s="37"/>
      <c r="B564" s="38"/>
      <c r="C564" s="38"/>
      <c r="D564" s="39"/>
      <c r="E564" s="39"/>
    </row>
    <row r="565" spans="1:5" ht="12">
      <c r="A565" s="37"/>
      <c r="B565" s="38"/>
      <c r="C565" s="38"/>
      <c r="D565" s="39"/>
      <c r="E565" s="39"/>
    </row>
    <row r="566" spans="1:5" ht="12">
      <c r="A566" s="37"/>
      <c r="B566" s="38"/>
      <c r="C566" s="38"/>
      <c r="D566" s="39"/>
      <c r="E566" s="39"/>
    </row>
    <row r="567" spans="1:5" ht="12">
      <c r="A567" s="37"/>
      <c r="B567" s="38"/>
      <c r="C567" s="38"/>
      <c r="D567" s="39"/>
      <c r="E567" s="39"/>
    </row>
    <row r="568" spans="1:5" ht="12">
      <c r="A568" s="37"/>
      <c r="B568" s="38"/>
      <c r="C568" s="38"/>
      <c r="D568" s="39"/>
      <c r="E568" s="39"/>
    </row>
    <row r="569" spans="1:5" ht="12">
      <c r="A569" s="37"/>
      <c r="B569" s="38"/>
      <c r="C569" s="38"/>
      <c r="D569" s="39"/>
      <c r="E569" s="39"/>
    </row>
    <row r="570" spans="1:5" ht="12">
      <c r="A570" s="46" t="s">
        <v>104</v>
      </c>
      <c r="B570" s="114">
        <v>0</v>
      </c>
      <c r="C570" s="114"/>
      <c r="D570" s="115"/>
      <c r="E570" s="115"/>
    </row>
    <row r="571" spans="1:5" ht="12.75" customHeight="1">
      <c r="A571" s="112" t="s">
        <v>105</v>
      </c>
      <c r="B571" s="112"/>
      <c r="C571" s="112"/>
      <c r="D571" s="112"/>
      <c r="E571" s="47"/>
    </row>
    <row r="572" spans="1:5" ht="12.75" customHeight="1">
      <c r="A572" s="112" t="s">
        <v>106</v>
      </c>
      <c r="B572" s="112"/>
      <c r="C572" s="112"/>
      <c r="D572" s="112"/>
      <c r="E572" s="47"/>
    </row>
    <row r="573" spans="1:5" ht="15">
      <c r="A573" s="100" t="s">
        <v>107</v>
      </c>
      <c r="B573" s="100"/>
      <c r="C573" s="100"/>
      <c r="D573" s="100"/>
      <c r="E573" s="100"/>
    </row>
    <row r="574" spans="1:5" ht="12.75" customHeight="1">
      <c r="A574" s="112" t="s">
        <v>108</v>
      </c>
      <c r="B574" s="112"/>
      <c r="C574" s="112"/>
      <c r="D574" s="112"/>
      <c r="E574" s="48"/>
    </row>
    <row r="575" spans="1:5" ht="12.75" customHeight="1">
      <c r="A575" s="112" t="s">
        <v>109</v>
      </c>
      <c r="B575" s="112"/>
      <c r="C575" s="112"/>
      <c r="D575" s="112"/>
      <c r="E575" s="48"/>
    </row>
    <row r="576" spans="1:5" ht="16.5">
      <c r="A576" s="108" t="s">
        <v>117</v>
      </c>
      <c r="B576" s="108"/>
      <c r="C576" s="108"/>
      <c r="D576" s="108"/>
      <c r="E576" s="108"/>
    </row>
    <row r="577" spans="1:5" ht="15.75">
      <c r="A577" s="100" t="s">
        <v>80</v>
      </c>
      <c r="B577" s="100"/>
      <c r="C577" s="100"/>
      <c r="D577" s="33" t="s">
        <v>81</v>
      </c>
      <c r="E577" s="34"/>
    </row>
    <row r="578" spans="1:5" ht="12.75" customHeight="1">
      <c r="A578" s="35" t="s">
        <v>82</v>
      </c>
      <c r="B578" s="109" t="s">
        <v>83</v>
      </c>
      <c r="C578" s="109"/>
      <c r="D578" s="110"/>
      <c r="E578" s="110"/>
    </row>
    <row r="579" spans="1:5" ht="12.75">
      <c r="A579" s="35" t="s">
        <v>84</v>
      </c>
      <c r="B579" s="111"/>
      <c r="C579" s="111"/>
      <c r="D579" s="110"/>
      <c r="E579" s="110"/>
    </row>
    <row r="580" spans="1:5" ht="12.75">
      <c r="A580" s="36" t="s">
        <v>85</v>
      </c>
      <c r="B580" s="111"/>
      <c r="C580" s="111"/>
      <c r="D580" s="110"/>
      <c r="E580" s="110"/>
    </row>
    <row r="581" spans="1:5" ht="12.75">
      <c r="A581" s="36" t="s">
        <v>86</v>
      </c>
      <c r="B581" s="111"/>
      <c r="C581" s="111"/>
      <c r="D581" s="110"/>
      <c r="E581" s="110"/>
    </row>
    <row r="582" spans="1:5" ht="12.75">
      <c r="A582" s="35" t="s">
        <v>87</v>
      </c>
      <c r="B582" s="99"/>
      <c r="C582" s="99"/>
      <c r="D582" s="110"/>
      <c r="E582" s="110"/>
    </row>
    <row r="583" spans="1:5" ht="15.75">
      <c r="A583" s="100" t="s">
        <v>88</v>
      </c>
      <c r="B583" s="100"/>
      <c r="C583" s="100"/>
      <c r="D583" s="100"/>
      <c r="E583" s="100"/>
    </row>
    <row r="584" spans="1:5" ht="25.5">
      <c r="A584" s="36" t="s">
        <v>89</v>
      </c>
      <c r="B584" s="36" t="s">
        <v>90</v>
      </c>
      <c r="C584" s="36" t="s">
        <v>91</v>
      </c>
      <c r="D584" s="36" t="s">
        <v>39</v>
      </c>
      <c r="E584" s="36" t="s">
        <v>92</v>
      </c>
    </row>
    <row r="585" spans="1:5" ht="12">
      <c r="A585" s="37"/>
      <c r="B585" s="38"/>
      <c r="C585" s="37"/>
      <c r="D585" s="39" t="e">
        <f>NA()</f>
        <v>#N/A</v>
      </c>
      <c r="E585" s="39" t="e">
        <f>NA()</f>
        <v>#N/A</v>
      </c>
    </row>
    <row r="586" spans="1:5" ht="12">
      <c r="A586" s="37"/>
      <c r="B586" s="38"/>
      <c r="C586" s="37"/>
      <c r="D586" s="39" t="e">
        <f>NA()</f>
        <v>#N/A</v>
      </c>
      <c r="E586" s="39" t="e">
        <f>NA()</f>
        <v>#N/A</v>
      </c>
    </row>
    <row r="587" spans="1:5" ht="12">
      <c r="A587" s="37"/>
      <c r="B587" s="38"/>
      <c r="C587" s="37"/>
      <c r="D587" s="39" t="e">
        <f>NA()</f>
        <v>#N/A</v>
      </c>
      <c r="E587" s="39" t="e">
        <f>NA()</f>
        <v>#N/A</v>
      </c>
    </row>
    <row r="588" spans="1:5" ht="12">
      <c r="A588" s="37"/>
      <c r="B588" s="38"/>
      <c r="C588" s="37"/>
      <c r="D588" s="39" t="e">
        <f>NA()</f>
        <v>#N/A</v>
      </c>
      <c r="E588" s="39" t="e">
        <f>NA()</f>
        <v>#N/A</v>
      </c>
    </row>
    <row r="589" spans="1:5" ht="12">
      <c r="A589" s="37"/>
      <c r="B589" s="38"/>
      <c r="C589" s="37"/>
      <c r="D589" s="39" t="e">
        <f>NA()</f>
        <v>#N/A</v>
      </c>
      <c r="E589" s="39" t="e">
        <f>NA()</f>
        <v>#N/A</v>
      </c>
    </row>
    <row r="590" spans="1:5" ht="12">
      <c r="A590" s="37"/>
      <c r="B590" s="40"/>
      <c r="C590" s="37"/>
      <c r="D590" s="39" t="e">
        <f>NA()</f>
        <v>#N/A</v>
      </c>
      <c r="E590" s="39" t="e">
        <f>NA()</f>
        <v>#N/A</v>
      </c>
    </row>
    <row r="591" spans="1:5" ht="12">
      <c r="A591" s="37"/>
      <c r="B591" s="38"/>
      <c r="C591" s="37"/>
      <c r="D591" s="39" t="e">
        <f>NA()</f>
        <v>#N/A</v>
      </c>
      <c r="E591" s="39" t="e">
        <f>NA()</f>
        <v>#N/A</v>
      </c>
    </row>
    <row r="592" spans="1:5" ht="12">
      <c r="A592" s="37"/>
      <c r="B592" s="38"/>
      <c r="C592" s="37"/>
      <c r="D592" s="39" t="e">
        <f>NA()</f>
        <v>#N/A</v>
      </c>
      <c r="E592" s="39" t="e">
        <f>NA()</f>
        <v>#N/A</v>
      </c>
    </row>
    <row r="593" spans="1:5" ht="12">
      <c r="A593" s="37"/>
      <c r="B593" s="38"/>
      <c r="C593" s="37"/>
      <c r="D593" s="39" t="e">
        <f>NA()</f>
        <v>#N/A</v>
      </c>
      <c r="E593" s="39" t="e">
        <f>NA()</f>
        <v>#N/A</v>
      </c>
    </row>
    <row r="594" spans="1:5" ht="12">
      <c r="A594" s="37"/>
      <c r="B594" s="38"/>
      <c r="C594" s="37"/>
      <c r="D594" s="39" t="e">
        <f>NA()</f>
        <v>#N/A</v>
      </c>
      <c r="E594" s="39" t="e">
        <f>NA()</f>
        <v>#N/A</v>
      </c>
    </row>
    <row r="595" spans="1:5" ht="12">
      <c r="A595" s="37"/>
      <c r="B595" s="38"/>
      <c r="C595" s="37"/>
      <c r="D595" s="39" t="e">
        <f>NA()</f>
        <v>#N/A</v>
      </c>
      <c r="E595" s="39" t="e">
        <f>NA()</f>
        <v>#N/A</v>
      </c>
    </row>
    <row r="596" spans="1:5" ht="12">
      <c r="A596" s="37"/>
      <c r="B596" s="38"/>
      <c r="C596" s="37"/>
      <c r="D596" s="39" t="e">
        <f>NA()</f>
        <v>#N/A</v>
      </c>
      <c r="E596" s="39" t="e">
        <f>NA()</f>
        <v>#N/A</v>
      </c>
    </row>
    <row r="597" spans="1:5" ht="12.75" customHeight="1">
      <c r="A597" s="112" t="s">
        <v>93</v>
      </c>
      <c r="B597" s="112"/>
      <c r="C597" s="112"/>
      <c r="D597" s="112"/>
      <c r="E597" s="41"/>
    </row>
    <row r="598" spans="1:5" ht="12.75" customHeight="1">
      <c r="A598" s="112" t="s">
        <v>94</v>
      </c>
      <c r="B598" s="112"/>
      <c r="C598" s="112"/>
      <c r="D598" s="112"/>
      <c r="E598" s="44"/>
    </row>
    <row r="599" spans="1:5" ht="15">
      <c r="A599" s="100" t="s">
        <v>95</v>
      </c>
      <c r="B599" s="100"/>
      <c r="C599" s="100"/>
      <c r="D599" s="100">
        <v>5.58605720122574</v>
      </c>
      <c r="E599" s="100"/>
    </row>
    <row r="600" spans="1:5" ht="12.75" customHeight="1">
      <c r="A600" s="99" t="s">
        <v>96</v>
      </c>
      <c r="B600" s="99" t="s">
        <v>97</v>
      </c>
      <c r="C600" s="99"/>
      <c r="D600" s="113" t="s">
        <v>98</v>
      </c>
      <c r="E600" s="113" t="s">
        <v>95</v>
      </c>
    </row>
    <row r="601" spans="1:5" ht="12">
      <c r="A601" s="99"/>
      <c r="B601" s="2" t="s">
        <v>99</v>
      </c>
      <c r="C601" s="2" t="s">
        <v>100</v>
      </c>
      <c r="D601" s="113"/>
      <c r="E601" s="113"/>
    </row>
    <row r="602" spans="1:5" ht="12">
      <c r="A602" s="37"/>
      <c r="B602" s="38"/>
      <c r="C602" s="38"/>
      <c r="D602" s="39"/>
      <c r="E602" s="39"/>
    </row>
    <row r="603" spans="1:5" ht="12">
      <c r="A603" s="37"/>
      <c r="B603" s="38"/>
      <c r="C603" s="38"/>
      <c r="D603" s="39"/>
      <c r="E603" s="39"/>
    </row>
    <row r="604" spans="1:5" ht="12">
      <c r="A604" s="37"/>
      <c r="B604" s="38"/>
      <c r="C604" s="38"/>
      <c r="D604" s="39"/>
      <c r="E604" s="39"/>
    </row>
    <row r="605" spans="1:5" ht="12">
      <c r="A605" s="37"/>
      <c r="B605" s="38"/>
      <c r="C605" s="38"/>
      <c r="D605" s="39"/>
      <c r="E605" s="39"/>
    </row>
    <row r="606" spans="1:5" ht="12">
      <c r="A606" s="37"/>
      <c r="B606" s="38"/>
      <c r="C606" s="38"/>
      <c r="D606" s="39"/>
      <c r="E606" s="39"/>
    </row>
    <row r="607" spans="1:5" ht="12">
      <c r="A607" s="37"/>
      <c r="B607" s="38"/>
      <c r="C607" s="38"/>
      <c r="D607" s="39"/>
      <c r="E607" s="39"/>
    </row>
    <row r="608" spans="1:5" ht="12">
      <c r="A608" s="37"/>
      <c r="B608" s="38"/>
      <c r="C608" s="38"/>
      <c r="D608" s="39"/>
      <c r="E608" s="39"/>
    </row>
    <row r="609" spans="1:5" ht="12">
      <c r="A609" s="37"/>
      <c r="B609" s="38"/>
      <c r="C609" s="38"/>
      <c r="D609" s="39"/>
      <c r="E609" s="39"/>
    </row>
    <row r="610" spans="1:5" ht="12">
      <c r="A610" s="37"/>
      <c r="B610" s="38"/>
      <c r="C610" s="38"/>
      <c r="D610" s="39"/>
      <c r="E610" s="39"/>
    </row>
    <row r="611" spans="1:5" ht="12">
      <c r="A611" s="37"/>
      <c r="B611" s="38"/>
      <c r="C611" s="38"/>
      <c r="D611" s="39"/>
      <c r="E611" s="39"/>
    </row>
    <row r="612" spans="1:5" ht="12">
      <c r="A612" s="37"/>
      <c r="B612" s="38"/>
      <c r="C612" s="38"/>
      <c r="D612" s="39"/>
      <c r="E612" s="39"/>
    </row>
    <row r="613" spans="1:5" ht="12">
      <c r="A613" s="37"/>
      <c r="B613" s="38"/>
      <c r="C613" s="38"/>
      <c r="D613" s="39"/>
      <c r="E613" s="39"/>
    </row>
    <row r="614" spans="1:5" ht="12">
      <c r="A614" s="46" t="s">
        <v>104</v>
      </c>
      <c r="B614" s="114">
        <v>0</v>
      </c>
      <c r="C614" s="114"/>
      <c r="D614" s="115"/>
      <c r="E614" s="115"/>
    </row>
    <row r="615" spans="1:5" ht="12.75" customHeight="1">
      <c r="A615" s="112" t="s">
        <v>105</v>
      </c>
      <c r="B615" s="112"/>
      <c r="C615" s="112"/>
      <c r="D615" s="112"/>
      <c r="E615" s="47"/>
    </row>
    <row r="616" spans="1:5" ht="12.75" customHeight="1">
      <c r="A616" s="112" t="s">
        <v>106</v>
      </c>
      <c r="B616" s="112"/>
      <c r="C616" s="112"/>
      <c r="D616" s="112"/>
      <c r="E616" s="47"/>
    </row>
    <row r="617" spans="1:5" ht="15">
      <c r="A617" s="100" t="s">
        <v>107</v>
      </c>
      <c r="B617" s="100"/>
      <c r="C617" s="100"/>
      <c r="D617" s="100"/>
      <c r="E617" s="100"/>
    </row>
    <row r="618" spans="1:5" ht="12.75" customHeight="1">
      <c r="A618" s="112" t="s">
        <v>108</v>
      </c>
      <c r="B618" s="112"/>
      <c r="C618" s="112"/>
      <c r="D618" s="112"/>
      <c r="E618" s="48"/>
    </row>
    <row r="619" spans="1:5" ht="12.75" customHeight="1">
      <c r="A619" s="112" t="s">
        <v>109</v>
      </c>
      <c r="B619" s="112"/>
      <c r="C619" s="112"/>
      <c r="D619" s="112"/>
      <c r="E619" s="48"/>
    </row>
    <row r="620" spans="1:5" ht="16.5">
      <c r="A620" s="108" t="s">
        <v>117</v>
      </c>
      <c r="B620" s="108"/>
      <c r="C620" s="108"/>
      <c r="D620" s="108"/>
      <c r="E620" s="108"/>
    </row>
    <row r="621" spans="1:5" ht="15.75">
      <c r="A621" s="100" t="s">
        <v>80</v>
      </c>
      <c r="B621" s="100"/>
      <c r="C621" s="100"/>
      <c r="D621" s="33" t="s">
        <v>81</v>
      </c>
      <c r="E621" s="34"/>
    </row>
    <row r="622" spans="1:5" ht="12.75" customHeight="1">
      <c r="A622" s="35" t="s">
        <v>82</v>
      </c>
      <c r="B622" s="109" t="s">
        <v>83</v>
      </c>
      <c r="C622" s="109"/>
      <c r="D622" s="110"/>
      <c r="E622" s="110"/>
    </row>
    <row r="623" spans="1:5" ht="12.75">
      <c r="A623" s="35" t="s">
        <v>84</v>
      </c>
      <c r="B623" s="111"/>
      <c r="C623" s="111"/>
      <c r="D623" s="110"/>
      <c r="E623" s="110"/>
    </row>
    <row r="624" spans="1:5" ht="12.75">
      <c r="A624" s="36" t="s">
        <v>85</v>
      </c>
      <c r="B624" s="111"/>
      <c r="C624" s="111"/>
      <c r="D624" s="110"/>
      <c r="E624" s="110"/>
    </row>
    <row r="625" spans="1:5" ht="12.75">
      <c r="A625" s="36" t="s">
        <v>86</v>
      </c>
      <c r="B625" s="111"/>
      <c r="C625" s="111"/>
      <c r="D625" s="110"/>
      <c r="E625" s="110"/>
    </row>
    <row r="626" spans="1:5" ht="12.75">
      <c r="A626" s="35" t="s">
        <v>87</v>
      </c>
      <c r="B626" s="99"/>
      <c r="C626" s="99"/>
      <c r="D626" s="110"/>
      <c r="E626" s="110"/>
    </row>
    <row r="627" spans="1:5" ht="15.75">
      <c r="A627" s="100" t="s">
        <v>88</v>
      </c>
      <c r="B627" s="100"/>
      <c r="C627" s="100"/>
      <c r="D627" s="100"/>
      <c r="E627" s="100"/>
    </row>
    <row r="628" spans="1:5" ht="25.5">
      <c r="A628" s="36" t="s">
        <v>89</v>
      </c>
      <c r="B628" s="36" t="s">
        <v>90</v>
      </c>
      <c r="C628" s="36" t="s">
        <v>91</v>
      </c>
      <c r="D628" s="36" t="s">
        <v>39</v>
      </c>
      <c r="E628" s="36" t="s">
        <v>92</v>
      </c>
    </row>
    <row r="629" spans="1:5" ht="12">
      <c r="A629" s="37"/>
      <c r="B629" s="38"/>
      <c r="C629" s="37"/>
      <c r="D629" s="39" t="e">
        <f>NA()</f>
        <v>#N/A</v>
      </c>
      <c r="E629" s="39" t="e">
        <f>NA()</f>
        <v>#N/A</v>
      </c>
    </row>
    <row r="630" spans="1:5" ht="12">
      <c r="A630" s="37"/>
      <c r="B630" s="38"/>
      <c r="C630" s="37"/>
      <c r="D630" s="39" t="e">
        <f>NA()</f>
        <v>#N/A</v>
      </c>
      <c r="E630" s="39" t="e">
        <f>NA()</f>
        <v>#N/A</v>
      </c>
    </row>
    <row r="631" spans="1:5" ht="12">
      <c r="A631" s="37"/>
      <c r="B631" s="38"/>
      <c r="C631" s="37"/>
      <c r="D631" s="39" t="e">
        <f>NA()</f>
        <v>#N/A</v>
      </c>
      <c r="E631" s="39" t="e">
        <f>NA()</f>
        <v>#N/A</v>
      </c>
    </row>
    <row r="632" spans="1:5" ht="12">
      <c r="A632" s="37"/>
      <c r="B632" s="38"/>
      <c r="C632" s="37"/>
      <c r="D632" s="39" t="e">
        <f>NA()</f>
        <v>#N/A</v>
      </c>
      <c r="E632" s="39" t="e">
        <f>NA()</f>
        <v>#N/A</v>
      </c>
    </row>
    <row r="633" spans="1:5" ht="12">
      <c r="A633" s="37"/>
      <c r="B633" s="38"/>
      <c r="C633" s="37"/>
      <c r="D633" s="39" t="e">
        <f>NA()</f>
        <v>#N/A</v>
      </c>
      <c r="E633" s="39" t="e">
        <f>NA()</f>
        <v>#N/A</v>
      </c>
    </row>
    <row r="634" spans="1:5" ht="12">
      <c r="A634" s="37"/>
      <c r="B634" s="40"/>
      <c r="C634" s="37"/>
      <c r="D634" s="39" t="e">
        <f>NA()</f>
        <v>#N/A</v>
      </c>
      <c r="E634" s="39" t="e">
        <f>NA()</f>
        <v>#N/A</v>
      </c>
    </row>
    <row r="635" spans="1:5" ht="12">
      <c r="A635" s="37"/>
      <c r="B635" s="38"/>
      <c r="C635" s="37"/>
      <c r="D635" s="39" t="e">
        <f>NA()</f>
        <v>#N/A</v>
      </c>
      <c r="E635" s="39" t="e">
        <f>NA()</f>
        <v>#N/A</v>
      </c>
    </row>
    <row r="636" spans="1:5" ht="12">
      <c r="A636" s="37"/>
      <c r="B636" s="38"/>
      <c r="C636" s="37"/>
      <c r="D636" s="39" t="e">
        <f>NA()</f>
        <v>#N/A</v>
      </c>
      <c r="E636" s="39" t="e">
        <f>NA()</f>
        <v>#N/A</v>
      </c>
    </row>
    <row r="637" spans="1:5" ht="12">
      <c r="A637" s="37"/>
      <c r="B637" s="38"/>
      <c r="C637" s="37"/>
      <c r="D637" s="39" t="e">
        <f>NA()</f>
        <v>#N/A</v>
      </c>
      <c r="E637" s="39" t="e">
        <f>NA()</f>
        <v>#N/A</v>
      </c>
    </row>
    <row r="638" spans="1:5" ht="12">
      <c r="A638" s="37"/>
      <c r="B638" s="38"/>
      <c r="C638" s="37"/>
      <c r="D638" s="39" t="e">
        <f>NA()</f>
        <v>#N/A</v>
      </c>
      <c r="E638" s="39" t="e">
        <f>NA()</f>
        <v>#N/A</v>
      </c>
    </row>
    <row r="639" spans="1:5" ht="12">
      <c r="A639" s="37"/>
      <c r="B639" s="38"/>
      <c r="C639" s="37"/>
      <c r="D639" s="39" t="e">
        <f>NA()</f>
        <v>#N/A</v>
      </c>
      <c r="E639" s="39" t="e">
        <f>NA()</f>
        <v>#N/A</v>
      </c>
    </row>
    <row r="640" spans="1:5" ht="12">
      <c r="A640" s="37"/>
      <c r="B640" s="38"/>
      <c r="C640" s="37"/>
      <c r="D640" s="39" t="e">
        <f>NA()</f>
        <v>#N/A</v>
      </c>
      <c r="E640" s="39" t="e">
        <f>NA()</f>
        <v>#N/A</v>
      </c>
    </row>
    <row r="641" spans="1:5" ht="12.75" customHeight="1">
      <c r="A641" s="112" t="s">
        <v>93</v>
      </c>
      <c r="B641" s="112"/>
      <c r="C641" s="112"/>
      <c r="D641" s="112"/>
      <c r="E641" s="41"/>
    </row>
    <row r="642" spans="1:5" ht="12.75" customHeight="1">
      <c r="A642" s="112" t="s">
        <v>94</v>
      </c>
      <c r="B642" s="112"/>
      <c r="C642" s="112"/>
      <c r="D642" s="112"/>
      <c r="E642" s="44"/>
    </row>
    <row r="643" spans="1:5" ht="15">
      <c r="A643" s="100" t="s">
        <v>95</v>
      </c>
      <c r="B643" s="100"/>
      <c r="C643" s="100"/>
      <c r="D643" s="100">
        <v>5.58605720122574</v>
      </c>
      <c r="E643" s="100"/>
    </row>
    <row r="644" spans="1:5" ht="12.75" customHeight="1">
      <c r="A644" s="99" t="s">
        <v>96</v>
      </c>
      <c r="B644" s="99" t="s">
        <v>97</v>
      </c>
      <c r="C644" s="99"/>
      <c r="D644" s="113" t="s">
        <v>98</v>
      </c>
      <c r="E644" s="113" t="s">
        <v>95</v>
      </c>
    </row>
    <row r="645" spans="1:5" ht="12">
      <c r="A645" s="99"/>
      <c r="B645" s="2" t="s">
        <v>99</v>
      </c>
      <c r="C645" s="2" t="s">
        <v>100</v>
      </c>
      <c r="D645" s="113"/>
      <c r="E645" s="113"/>
    </row>
    <row r="646" spans="1:5" ht="12">
      <c r="A646" s="37"/>
      <c r="B646" s="38"/>
      <c r="C646" s="38"/>
      <c r="D646" s="39"/>
      <c r="E646" s="39"/>
    </row>
    <row r="647" spans="1:5" ht="12">
      <c r="A647" s="37"/>
      <c r="B647" s="38"/>
      <c r="C647" s="38"/>
      <c r="D647" s="39"/>
      <c r="E647" s="39"/>
    </row>
    <row r="648" spans="1:5" ht="12">
      <c r="A648" s="37"/>
      <c r="B648" s="38"/>
      <c r="C648" s="38"/>
      <c r="D648" s="39"/>
      <c r="E648" s="39"/>
    </row>
    <row r="649" spans="1:5" ht="12">
      <c r="A649" s="37"/>
      <c r="B649" s="38"/>
      <c r="C649" s="38"/>
      <c r="D649" s="39"/>
      <c r="E649" s="39"/>
    </row>
    <row r="650" spans="1:5" ht="12">
      <c r="A650" s="37"/>
      <c r="B650" s="38"/>
      <c r="C650" s="38"/>
      <c r="D650" s="39"/>
      <c r="E650" s="39"/>
    </row>
    <row r="651" spans="1:5" ht="12">
      <c r="A651" s="37"/>
      <c r="B651" s="38"/>
      <c r="C651" s="38"/>
      <c r="D651" s="39"/>
      <c r="E651" s="39"/>
    </row>
    <row r="652" spans="1:5" ht="12">
      <c r="A652" s="37"/>
      <c r="B652" s="38"/>
      <c r="C652" s="38"/>
      <c r="D652" s="39"/>
      <c r="E652" s="39"/>
    </row>
    <row r="653" spans="1:5" ht="12">
      <c r="A653" s="37"/>
      <c r="B653" s="38"/>
      <c r="C653" s="38"/>
      <c r="D653" s="39"/>
      <c r="E653" s="39"/>
    </row>
    <row r="654" spans="1:5" ht="12">
      <c r="A654" s="37"/>
      <c r="B654" s="38"/>
      <c r="C654" s="38"/>
      <c r="D654" s="39"/>
      <c r="E654" s="39"/>
    </row>
    <row r="655" spans="1:5" ht="12">
      <c r="A655" s="37"/>
      <c r="B655" s="38"/>
      <c r="C655" s="38"/>
      <c r="D655" s="39"/>
      <c r="E655" s="39"/>
    </row>
    <row r="656" spans="1:5" ht="12">
      <c r="A656" s="37"/>
      <c r="B656" s="38"/>
      <c r="C656" s="38"/>
      <c r="D656" s="39"/>
      <c r="E656" s="39"/>
    </row>
    <row r="657" spans="1:5" ht="12">
      <c r="A657" s="37"/>
      <c r="B657" s="38"/>
      <c r="C657" s="38"/>
      <c r="D657" s="39"/>
      <c r="E657" s="39"/>
    </row>
    <row r="658" spans="1:5" ht="12">
      <c r="A658" s="46" t="s">
        <v>104</v>
      </c>
      <c r="B658" s="114">
        <v>0</v>
      </c>
      <c r="C658" s="114"/>
      <c r="D658" s="115"/>
      <c r="E658" s="115"/>
    </row>
    <row r="659" spans="1:5" ht="12.75" customHeight="1">
      <c r="A659" s="112" t="s">
        <v>105</v>
      </c>
      <c r="B659" s="112"/>
      <c r="C659" s="112"/>
      <c r="D659" s="112"/>
      <c r="E659" s="47"/>
    </row>
    <row r="660" spans="1:5" ht="12.75" customHeight="1">
      <c r="A660" s="112" t="s">
        <v>106</v>
      </c>
      <c r="B660" s="112"/>
      <c r="C660" s="112"/>
      <c r="D660" s="112"/>
      <c r="E660" s="47"/>
    </row>
    <row r="661" spans="1:5" ht="15">
      <c r="A661" s="100" t="s">
        <v>107</v>
      </c>
      <c r="B661" s="100"/>
      <c r="C661" s="100"/>
      <c r="D661" s="100"/>
      <c r="E661" s="100"/>
    </row>
    <row r="662" spans="1:5" ht="12.75" customHeight="1">
      <c r="A662" s="112" t="s">
        <v>108</v>
      </c>
      <c r="B662" s="112"/>
      <c r="C662" s="112"/>
      <c r="D662" s="112"/>
      <c r="E662" s="48"/>
    </row>
    <row r="663" spans="1:5" ht="12.75" customHeight="1">
      <c r="A663" s="112" t="s">
        <v>109</v>
      </c>
      <c r="B663" s="112"/>
      <c r="C663" s="112"/>
      <c r="D663" s="112"/>
      <c r="E663" s="48"/>
    </row>
  </sheetData>
  <sheetProtection selectLockedCells="1" selectUnlockedCells="1"/>
  <mergeCells count="347">
    <mergeCell ref="A663:D663"/>
    <mergeCell ref="B658:C658"/>
    <mergeCell ref="D658:E658"/>
    <mergeCell ref="A659:D659"/>
    <mergeCell ref="A660:D660"/>
    <mergeCell ref="A661:E661"/>
    <mergeCell ref="A662:D662"/>
    <mergeCell ref="A627:E627"/>
    <mergeCell ref="A641:D641"/>
    <mergeCell ref="A642:D642"/>
    <mergeCell ref="A643:E643"/>
    <mergeCell ref="A644:A645"/>
    <mergeCell ref="B644:C644"/>
    <mergeCell ref="D644:D645"/>
    <mergeCell ref="E644:E645"/>
    <mergeCell ref="A619:D619"/>
    <mergeCell ref="A620:E620"/>
    <mergeCell ref="A621:C621"/>
    <mergeCell ref="B622:C622"/>
    <mergeCell ref="D622:E626"/>
    <mergeCell ref="B623:C623"/>
    <mergeCell ref="B624:C624"/>
    <mergeCell ref="B625:C625"/>
    <mergeCell ref="B626:C626"/>
    <mergeCell ref="B614:C614"/>
    <mergeCell ref="D614:E614"/>
    <mergeCell ref="A615:D615"/>
    <mergeCell ref="A616:D616"/>
    <mergeCell ref="A617:E617"/>
    <mergeCell ref="A618:D618"/>
    <mergeCell ref="A583:E583"/>
    <mergeCell ref="A597:D597"/>
    <mergeCell ref="A598:D598"/>
    <mergeCell ref="A599:E599"/>
    <mergeCell ref="A600:A601"/>
    <mergeCell ref="B600:C600"/>
    <mergeCell ref="D600:D601"/>
    <mergeCell ref="E600:E601"/>
    <mergeCell ref="A575:D575"/>
    <mergeCell ref="A576:E576"/>
    <mergeCell ref="A577:C577"/>
    <mergeCell ref="B578:C578"/>
    <mergeCell ref="D578:E582"/>
    <mergeCell ref="B579:C579"/>
    <mergeCell ref="B580:C580"/>
    <mergeCell ref="B581:C581"/>
    <mergeCell ref="B582:C582"/>
    <mergeCell ref="B570:C570"/>
    <mergeCell ref="D570:E570"/>
    <mergeCell ref="A571:D571"/>
    <mergeCell ref="A572:D572"/>
    <mergeCell ref="A573:E573"/>
    <mergeCell ref="A574:D574"/>
    <mergeCell ref="A539:E539"/>
    <mergeCell ref="A553:D553"/>
    <mergeCell ref="A554:D554"/>
    <mergeCell ref="A555:E555"/>
    <mergeCell ref="A556:A557"/>
    <mergeCell ref="B556:C556"/>
    <mergeCell ref="D556:D557"/>
    <mergeCell ref="E556:E557"/>
    <mergeCell ref="A531:D531"/>
    <mergeCell ref="A532:E532"/>
    <mergeCell ref="A533:C533"/>
    <mergeCell ref="B534:C534"/>
    <mergeCell ref="D534:E538"/>
    <mergeCell ref="B535:C535"/>
    <mergeCell ref="B536:C536"/>
    <mergeCell ref="B537:C537"/>
    <mergeCell ref="B538:C538"/>
    <mergeCell ref="B526:C526"/>
    <mergeCell ref="D526:E526"/>
    <mergeCell ref="A527:D527"/>
    <mergeCell ref="A528:D528"/>
    <mergeCell ref="A529:E529"/>
    <mergeCell ref="A530:D530"/>
    <mergeCell ref="A495:E495"/>
    <mergeCell ref="A509:D509"/>
    <mergeCell ref="A510:D510"/>
    <mergeCell ref="A511:E511"/>
    <mergeCell ref="A512:A513"/>
    <mergeCell ref="B512:C512"/>
    <mergeCell ref="D512:D513"/>
    <mergeCell ref="E512:E513"/>
    <mergeCell ref="A487:D487"/>
    <mergeCell ref="A488:E488"/>
    <mergeCell ref="A489:C489"/>
    <mergeCell ref="B490:C490"/>
    <mergeCell ref="D490:E494"/>
    <mergeCell ref="B491:C491"/>
    <mergeCell ref="B492:C492"/>
    <mergeCell ref="B493:C493"/>
    <mergeCell ref="B494:C494"/>
    <mergeCell ref="B482:C482"/>
    <mergeCell ref="D482:E482"/>
    <mergeCell ref="A483:D483"/>
    <mergeCell ref="A484:D484"/>
    <mergeCell ref="A485:E485"/>
    <mergeCell ref="A486:D486"/>
    <mergeCell ref="A451:E451"/>
    <mergeCell ref="A465:D465"/>
    <mergeCell ref="A466:D466"/>
    <mergeCell ref="A467:E467"/>
    <mergeCell ref="A468:A469"/>
    <mergeCell ref="B468:C468"/>
    <mergeCell ref="D468:D469"/>
    <mergeCell ref="E468:E469"/>
    <mergeCell ref="A443:D443"/>
    <mergeCell ref="A444:E444"/>
    <mergeCell ref="A445:C445"/>
    <mergeCell ref="B446:C446"/>
    <mergeCell ref="D446:E450"/>
    <mergeCell ref="B447:C447"/>
    <mergeCell ref="B448:C448"/>
    <mergeCell ref="B449:C449"/>
    <mergeCell ref="B450:C450"/>
    <mergeCell ref="B438:C438"/>
    <mergeCell ref="D438:E438"/>
    <mergeCell ref="A439:D439"/>
    <mergeCell ref="A440:D440"/>
    <mergeCell ref="A441:E441"/>
    <mergeCell ref="A442:D442"/>
    <mergeCell ref="A407:E407"/>
    <mergeCell ref="A421:D421"/>
    <mergeCell ref="A422:D422"/>
    <mergeCell ref="A423:E423"/>
    <mergeCell ref="A424:A425"/>
    <mergeCell ref="B424:C424"/>
    <mergeCell ref="D424:D425"/>
    <mergeCell ref="E424:E425"/>
    <mergeCell ref="A399:D399"/>
    <mergeCell ref="A400:E400"/>
    <mergeCell ref="A401:C401"/>
    <mergeCell ref="B402:C402"/>
    <mergeCell ref="D402:E406"/>
    <mergeCell ref="B403:C403"/>
    <mergeCell ref="B404:C404"/>
    <mergeCell ref="B405:C405"/>
    <mergeCell ref="B406:C406"/>
    <mergeCell ref="B394:C394"/>
    <mergeCell ref="D394:E394"/>
    <mergeCell ref="A395:D395"/>
    <mergeCell ref="A396:D396"/>
    <mergeCell ref="A397:E397"/>
    <mergeCell ref="A398:D398"/>
    <mergeCell ref="A363:E363"/>
    <mergeCell ref="A377:D377"/>
    <mergeCell ref="A378:D378"/>
    <mergeCell ref="A379:E379"/>
    <mergeCell ref="A380:A381"/>
    <mergeCell ref="B380:C380"/>
    <mergeCell ref="D380:D381"/>
    <mergeCell ref="E380:E381"/>
    <mergeCell ref="A355:D355"/>
    <mergeCell ref="A356:E356"/>
    <mergeCell ref="A357:C357"/>
    <mergeCell ref="B358:C358"/>
    <mergeCell ref="D358:E362"/>
    <mergeCell ref="B359:C359"/>
    <mergeCell ref="B360:C360"/>
    <mergeCell ref="B361:C361"/>
    <mergeCell ref="B362:C362"/>
    <mergeCell ref="B350:C350"/>
    <mergeCell ref="D350:E350"/>
    <mergeCell ref="A351:D351"/>
    <mergeCell ref="A352:D352"/>
    <mergeCell ref="A353:E353"/>
    <mergeCell ref="A354:D354"/>
    <mergeCell ref="A319:E319"/>
    <mergeCell ref="A333:D333"/>
    <mergeCell ref="A334:D334"/>
    <mergeCell ref="A335:E335"/>
    <mergeCell ref="A336:A337"/>
    <mergeCell ref="B336:C336"/>
    <mergeCell ref="D336:D337"/>
    <mergeCell ref="E336:E337"/>
    <mergeCell ref="A311:D311"/>
    <mergeCell ref="A312:E312"/>
    <mergeCell ref="A313:C313"/>
    <mergeCell ref="B314:C314"/>
    <mergeCell ref="D314:E318"/>
    <mergeCell ref="B315:C315"/>
    <mergeCell ref="B316:C316"/>
    <mergeCell ref="B317:C317"/>
    <mergeCell ref="B318:C318"/>
    <mergeCell ref="B306:C306"/>
    <mergeCell ref="D306:E306"/>
    <mergeCell ref="A307:D307"/>
    <mergeCell ref="A308:D308"/>
    <mergeCell ref="A309:E309"/>
    <mergeCell ref="A310:D310"/>
    <mergeCell ref="A275:E275"/>
    <mergeCell ref="A289:D289"/>
    <mergeCell ref="A290:D290"/>
    <mergeCell ref="A291:E291"/>
    <mergeCell ref="A292:A293"/>
    <mergeCell ref="B292:C292"/>
    <mergeCell ref="D292:D293"/>
    <mergeCell ref="E292:E293"/>
    <mergeCell ref="A267:D267"/>
    <mergeCell ref="A268:E268"/>
    <mergeCell ref="A269:C269"/>
    <mergeCell ref="B270:C270"/>
    <mergeCell ref="D270:E274"/>
    <mergeCell ref="B271:C271"/>
    <mergeCell ref="B272:C272"/>
    <mergeCell ref="B273:C273"/>
    <mergeCell ref="B274:C274"/>
    <mergeCell ref="B262:C262"/>
    <mergeCell ref="D262:E262"/>
    <mergeCell ref="A263:D263"/>
    <mergeCell ref="A264:D264"/>
    <mergeCell ref="A265:E265"/>
    <mergeCell ref="A266:D266"/>
    <mergeCell ref="A231:E231"/>
    <mergeCell ref="A245:D245"/>
    <mergeCell ref="A246:D246"/>
    <mergeCell ref="A247:E247"/>
    <mergeCell ref="A248:A249"/>
    <mergeCell ref="B248:C248"/>
    <mergeCell ref="D248:D249"/>
    <mergeCell ref="E248:E249"/>
    <mergeCell ref="A223:D223"/>
    <mergeCell ref="A224:E224"/>
    <mergeCell ref="A225:C225"/>
    <mergeCell ref="B226:C226"/>
    <mergeCell ref="D226:E230"/>
    <mergeCell ref="B227:C227"/>
    <mergeCell ref="B228:C228"/>
    <mergeCell ref="B229:C229"/>
    <mergeCell ref="B230:C230"/>
    <mergeCell ref="B218:C218"/>
    <mergeCell ref="D218:E218"/>
    <mergeCell ref="A219:D219"/>
    <mergeCell ref="A220:D220"/>
    <mergeCell ref="A221:E221"/>
    <mergeCell ref="A222:D222"/>
    <mergeCell ref="A187:E187"/>
    <mergeCell ref="A201:D201"/>
    <mergeCell ref="A202:D202"/>
    <mergeCell ref="A203:E203"/>
    <mergeCell ref="A204:A205"/>
    <mergeCell ref="B204:C204"/>
    <mergeCell ref="D204:D205"/>
    <mergeCell ref="E204:E205"/>
    <mergeCell ref="A179:D179"/>
    <mergeCell ref="A180:E180"/>
    <mergeCell ref="A181:C181"/>
    <mergeCell ref="B182:C182"/>
    <mergeCell ref="D182:E186"/>
    <mergeCell ref="B183:C183"/>
    <mergeCell ref="B184:C184"/>
    <mergeCell ref="B185:C185"/>
    <mergeCell ref="B186:C186"/>
    <mergeCell ref="B174:C174"/>
    <mergeCell ref="D174:E174"/>
    <mergeCell ref="A175:D175"/>
    <mergeCell ref="A176:D176"/>
    <mergeCell ref="A177:E177"/>
    <mergeCell ref="A178:D178"/>
    <mergeCell ref="A143:E143"/>
    <mergeCell ref="A157:D157"/>
    <mergeCell ref="A158:D158"/>
    <mergeCell ref="A159:E159"/>
    <mergeCell ref="A160:A161"/>
    <mergeCell ref="B160:C160"/>
    <mergeCell ref="D160:D161"/>
    <mergeCell ref="E160:E161"/>
    <mergeCell ref="A135:D135"/>
    <mergeCell ref="A136:E136"/>
    <mergeCell ref="A137:C137"/>
    <mergeCell ref="B138:C138"/>
    <mergeCell ref="D138:E142"/>
    <mergeCell ref="B139:C139"/>
    <mergeCell ref="B140:C140"/>
    <mergeCell ref="B141:C141"/>
    <mergeCell ref="B142:C142"/>
    <mergeCell ref="B130:C130"/>
    <mergeCell ref="D130:E130"/>
    <mergeCell ref="A131:D131"/>
    <mergeCell ref="A132:D132"/>
    <mergeCell ref="A133:E133"/>
    <mergeCell ref="A134:D134"/>
    <mergeCell ref="A99:E99"/>
    <mergeCell ref="A113:D113"/>
    <mergeCell ref="A114:D114"/>
    <mergeCell ref="A115:E115"/>
    <mergeCell ref="A116:A117"/>
    <mergeCell ref="B116:C116"/>
    <mergeCell ref="D116:D117"/>
    <mergeCell ref="E116:E117"/>
    <mergeCell ref="A91:D91"/>
    <mergeCell ref="A92:E92"/>
    <mergeCell ref="A93:C93"/>
    <mergeCell ref="B94:C94"/>
    <mergeCell ref="D94:E98"/>
    <mergeCell ref="B95:C95"/>
    <mergeCell ref="B96:C96"/>
    <mergeCell ref="B97:C97"/>
    <mergeCell ref="B98:C98"/>
    <mergeCell ref="B86:C86"/>
    <mergeCell ref="D86:E86"/>
    <mergeCell ref="A87:D87"/>
    <mergeCell ref="A88:D88"/>
    <mergeCell ref="A89:E89"/>
    <mergeCell ref="A90:D90"/>
    <mergeCell ref="A55:E55"/>
    <mergeCell ref="A69:D69"/>
    <mergeCell ref="A70:D70"/>
    <mergeCell ref="A71:E71"/>
    <mergeCell ref="A72:A73"/>
    <mergeCell ref="B72:C72"/>
    <mergeCell ref="D72:D73"/>
    <mergeCell ref="E72:E73"/>
    <mergeCell ref="A47:D47"/>
    <mergeCell ref="A48:E48"/>
    <mergeCell ref="A49:C49"/>
    <mergeCell ref="B50:C50"/>
    <mergeCell ref="D50:E54"/>
    <mergeCell ref="B51:C51"/>
    <mergeCell ref="B52:C52"/>
    <mergeCell ref="B53:C53"/>
    <mergeCell ref="B54:C54"/>
    <mergeCell ref="B42:C42"/>
    <mergeCell ref="D42:E42"/>
    <mergeCell ref="A43:D43"/>
    <mergeCell ref="A44:D44"/>
    <mergeCell ref="A45:E45"/>
    <mergeCell ref="A46:D46"/>
    <mergeCell ref="A11:E11"/>
    <mergeCell ref="A25:D25"/>
    <mergeCell ref="A26:D26"/>
    <mergeCell ref="A27:E27"/>
    <mergeCell ref="A28:A29"/>
    <mergeCell ref="B28:C28"/>
    <mergeCell ref="D28:D29"/>
    <mergeCell ref="E28:E29"/>
    <mergeCell ref="A1:E1"/>
    <mergeCell ref="A2:E2"/>
    <mergeCell ref="A4:E4"/>
    <mergeCell ref="A5:C5"/>
    <mergeCell ref="B6:C6"/>
    <mergeCell ref="D6:E10"/>
    <mergeCell ref="B7:C7"/>
    <mergeCell ref="B8:C8"/>
    <mergeCell ref="B9:C9"/>
    <mergeCell ref="B10:C10"/>
  </mergeCells>
  <conditionalFormatting sqref="A4 A48 A92 A136 A180 A224 A268 A312 A356 A400 A444 A488 A532 A576 A620">
    <cfRule type="cellIs" priority="1" dxfId="3" operator="equal" stopIfTrue="1">
      <formula>"NOME DO PRODUTO"</formula>
    </cfRule>
  </conditionalFormatting>
  <dataValidations count="2">
    <dataValidation type="list" operator="equal" allowBlank="1" sqref="A13:A24 A57:A68 A101:A112 A145:A156 A189:A200 A233:A244 A277:A288 A321:A332 A365:A376 A409:A420 A453:A464 A497:A508 A541:A552 A585:A596 A629:A640">
      <formula1>#N/A</formula1>
    </dataValidation>
    <dataValidation type="list" operator="equal" allowBlank="1" sqref="C13:C24 C57:C68 C101:C112 C145:C156 C189:C200 C233:C244 C277:C288 C321:C332 C365:C376 C409:C420 C453:C464 C497:C508 C541:C552 C585:C596 C629:C640">
      <formula1>"LITROS,MILILITROS,QUILOS,GRAMAS,DÚZIA,UNIDADES,METROS,CENTÍMETROS,"</formula1>
    </dataValidation>
  </dataValidation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A4" sqref="A4:F4"/>
    </sheetView>
  </sheetViews>
  <sheetFormatPr defaultColWidth="11.57421875" defaultRowHeight="12.75"/>
  <cols>
    <col min="1" max="1" width="27.140625" style="0" customWidth="1"/>
    <col min="2" max="2" width="13.421875" style="0" customWidth="1"/>
    <col min="3" max="3" width="17.7109375" style="0" customWidth="1"/>
    <col min="4" max="4" width="15.421875" style="0" customWidth="1"/>
    <col min="5" max="5" width="21.7109375" style="0" hidden="1" customWidth="1"/>
    <col min="6" max="6" width="21.421875" style="0" hidden="1" customWidth="1"/>
    <col min="7" max="16384" width="11.421875" style="0" customWidth="1"/>
  </cols>
  <sheetData>
    <row r="1" spans="1:6" ht="22.5">
      <c r="A1" s="116" t="s">
        <v>118</v>
      </c>
      <c r="B1" s="116"/>
      <c r="C1" s="116"/>
      <c r="D1" s="116"/>
      <c r="E1" s="116"/>
      <c r="F1" s="116"/>
    </row>
    <row r="2" spans="1:6" ht="15">
      <c r="A2" s="5" t="s">
        <v>119</v>
      </c>
      <c r="B2" s="117" t="s">
        <v>120</v>
      </c>
      <c r="C2" s="117"/>
      <c r="D2" s="117"/>
      <c r="E2" s="117"/>
      <c r="F2" s="117"/>
    </row>
    <row r="3" spans="1:6" ht="15">
      <c r="A3" s="5" t="s">
        <v>121</v>
      </c>
      <c r="B3" s="118">
        <v>18</v>
      </c>
      <c r="C3" s="118"/>
      <c r="D3" s="118"/>
      <c r="E3" s="118"/>
      <c r="F3" s="118"/>
    </row>
    <row r="4" spans="1:6" ht="16.5">
      <c r="A4" s="119" t="s">
        <v>122</v>
      </c>
      <c r="B4" s="119"/>
      <c r="C4" s="119"/>
      <c r="D4" s="119"/>
      <c r="E4" s="119"/>
      <c r="F4" s="119"/>
    </row>
    <row r="5" spans="1:6" ht="12">
      <c r="A5" s="2" t="s">
        <v>123</v>
      </c>
      <c r="B5" s="2" t="s">
        <v>83</v>
      </c>
      <c r="C5" s="53" t="s">
        <v>124</v>
      </c>
      <c r="D5" s="54" t="s">
        <v>125</v>
      </c>
      <c r="E5" s="55" t="s">
        <v>126</v>
      </c>
      <c r="F5" s="55" t="s">
        <v>127</v>
      </c>
    </row>
    <row r="6" spans="1:6" ht="12">
      <c r="A6" s="56" t="str">
        <f>Custos!A4</f>
        <v>Ecobag</v>
      </c>
      <c r="B6" s="27">
        <v>800</v>
      </c>
      <c r="C6" s="57">
        <v>6</v>
      </c>
      <c r="D6" s="11">
        <f aca="true" t="shared" si="0" ref="D6:D20">IF(B6="","",B6*C6)</f>
        <v>4800</v>
      </c>
      <c r="E6" s="58">
        <f>IF(B6="","",(Custos!B42/Custos!E5)*B6)</f>
        <v>533.3333333333333</v>
      </c>
      <c r="F6" s="11">
        <f>IF(B6="","",E6*'Custos Administrativos'!$B$11)</f>
        <v>2979.2305073203943</v>
      </c>
    </row>
    <row r="7" spans="1:6" ht="12">
      <c r="A7" s="56" t="str">
        <f>Custos!A48</f>
        <v>Necessaire</v>
      </c>
      <c r="B7" s="27">
        <v>1600</v>
      </c>
      <c r="C7" s="57">
        <v>4</v>
      </c>
      <c r="D7" s="11">
        <f t="shared" si="0"/>
        <v>6400</v>
      </c>
      <c r="E7" s="58">
        <f>IF(B7="","",(Custos!B86/Custos!E49)*B7)</f>
        <v>613.3333333333334</v>
      </c>
      <c r="F7" s="11">
        <f>IF(B7="","",E7*'Custos Administrativos'!$B$11)</f>
        <v>3426.115083418454</v>
      </c>
    </row>
    <row r="8" spans="1:6" ht="12">
      <c r="A8" s="56" t="str">
        <f>Custos!A92</f>
        <v>Pufes</v>
      </c>
      <c r="B8" s="27">
        <v>200</v>
      </c>
      <c r="C8" s="57">
        <v>30</v>
      </c>
      <c r="D8" s="11">
        <f t="shared" si="0"/>
        <v>6000</v>
      </c>
      <c r="E8" s="58">
        <f>IF(B8="","",(Custos!B130/Custos!E93)*B8)</f>
        <v>610</v>
      </c>
      <c r="F8" s="11">
        <f>IF(B8="","",E8*'Custos Administrativos'!$B$11)</f>
        <v>3407.4948927477017</v>
      </c>
    </row>
    <row r="9" spans="1:6" ht="12">
      <c r="A9" s="56" t="str">
        <f>Custos!A136</f>
        <v>NOME DO PRODUTO</v>
      </c>
      <c r="B9" s="27"/>
      <c r="C9" s="57">
        <v>1</v>
      </c>
      <c r="D9" s="11">
        <f t="shared" si="0"/>
      </c>
      <c r="E9" s="56">
        <f>IF(B9="","",(Custos!B174/Custos!E137)*B9)</f>
      </c>
      <c r="F9" s="11">
        <f>IF(B9="","",E9*'Custos Administrativos'!$B$11)</f>
      </c>
    </row>
    <row r="10" spans="1:6" ht="12">
      <c r="A10" s="56" t="str">
        <f>Custos!A180</f>
        <v>NOME DO PRODUTO</v>
      </c>
      <c r="B10" s="27"/>
      <c r="C10" s="57">
        <v>1</v>
      </c>
      <c r="D10" s="11">
        <f t="shared" si="0"/>
      </c>
      <c r="E10" s="56">
        <f>IF(B10="","",(Custos!B262/Custos!E225)*B10)</f>
      </c>
      <c r="F10" s="11">
        <f>IF(B10="","",E10*'Custos Administrativos'!$B$11)</f>
      </c>
    </row>
    <row r="11" spans="1:6" ht="12">
      <c r="A11" s="56" t="str">
        <f>Custos!A224</f>
        <v>NOME DO PRODUTO</v>
      </c>
      <c r="B11" s="27"/>
      <c r="C11" s="57">
        <v>1</v>
      </c>
      <c r="D11" s="11">
        <f t="shared" si="0"/>
      </c>
      <c r="E11" s="56">
        <f>IF(B11="","",(Custos!B306/Custos!E269)*B11)</f>
      </c>
      <c r="F11" s="11">
        <f>IF(B11="","",E11*'Custos Administrativos'!$B$11)</f>
      </c>
    </row>
    <row r="12" spans="1:6" ht="12">
      <c r="A12" s="56" t="str">
        <f>Custos!A268</f>
        <v>NOME DO PRODUTO</v>
      </c>
      <c r="B12" s="27"/>
      <c r="C12" s="57">
        <v>1</v>
      </c>
      <c r="D12" s="11">
        <f t="shared" si="0"/>
      </c>
      <c r="E12" s="56">
        <f>IF(B12="","",(Custos!B350/Custos!E313)*B12)</f>
      </c>
      <c r="F12" s="11">
        <f>IF(B12="","",E12*'Custos Administrativos'!$B$11)</f>
      </c>
    </row>
    <row r="13" spans="1:6" ht="12">
      <c r="A13" s="56" t="str">
        <f>Custos!A312</f>
        <v>NOME DO PRODUTO</v>
      </c>
      <c r="B13" s="27"/>
      <c r="C13" s="57">
        <v>1</v>
      </c>
      <c r="D13" s="11">
        <f t="shared" si="0"/>
      </c>
      <c r="E13" s="56">
        <f>IF(B13="","",(Custos!B394/Custos!E357)*B13)</f>
      </c>
      <c r="F13" s="11">
        <f>IF(B13="","",E13*'Custos Administrativos'!$B$11)</f>
      </c>
    </row>
    <row r="14" spans="1:6" ht="12">
      <c r="A14" s="56" t="str">
        <f>Custos!A356</f>
        <v>NOME DO PRODUTO</v>
      </c>
      <c r="B14" s="27"/>
      <c r="C14" s="57">
        <v>1</v>
      </c>
      <c r="D14" s="11">
        <f t="shared" si="0"/>
      </c>
      <c r="E14" s="56">
        <f>IF(B14="","",(Custos!B438/Custos!E401)*B14)</f>
      </c>
      <c r="F14" s="11">
        <f>IF(B14="","",E14*'Custos Administrativos'!$B$11)</f>
      </c>
    </row>
    <row r="15" spans="1:6" ht="12">
      <c r="A15" s="56" t="str">
        <f>Custos!A400</f>
        <v>NOME DO PRODUTO</v>
      </c>
      <c r="B15" s="27"/>
      <c r="C15" s="57">
        <v>1</v>
      </c>
      <c r="D15" s="11">
        <f t="shared" si="0"/>
      </c>
      <c r="E15" s="56">
        <f>IF(B15="","",(Custos!B482/Custos!E445)*B15)</f>
      </c>
      <c r="F15" s="11">
        <f>IF(B15="","",E15*'Custos Administrativos'!$B$11)</f>
      </c>
    </row>
    <row r="16" spans="1:6" ht="12">
      <c r="A16" s="56" t="str">
        <f>Custos!A444</f>
        <v>NOME DO PRODUTO</v>
      </c>
      <c r="B16" s="27"/>
      <c r="C16" s="57">
        <v>1</v>
      </c>
      <c r="D16" s="11">
        <f t="shared" si="0"/>
      </c>
      <c r="E16" s="56">
        <f>IF(B16="","",(Custos!B526/Custos!E489)*B16)</f>
      </c>
      <c r="F16" s="11">
        <f>IF(B16="","",E16*'Custos Administrativos'!$B$11)</f>
      </c>
    </row>
    <row r="17" spans="1:6" ht="12">
      <c r="A17" s="56" t="str">
        <f>Custos!A488</f>
        <v>NOME DO PRODUTO</v>
      </c>
      <c r="B17" s="27"/>
      <c r="C17" s="57">
        <v>1</v>
      </c>
      <c r="D17" s="11">
        <f t="shared" si="0"/>
      </c>
      <c r="E17" s="56">
        <f>IF(B17="","",(Custos!B570/Custos!E533)*B17)</f>
      </c>
      <c r="F17" s="11">
        <f>IF(B17="","",E17*'Custos Administrativos'!$B$11)</f>
      </c>
    </row>
    <row r="18" spans="1:6" ht="12">
      <c r="A18" s="56" t="str">
        <f>Custos!A532</f>
        <v>NOME DO PRODUTO</v>
      </c>
      <c r="B18" s="27"/>
      <c r="C18" s="57">
        <v>1</v>
      </c>
      <c r="D18" s="11">
        <f t="shared" si="0"/>
      </c>
      <c r="E18" s="56">
        <f>IF(B18="","",(Custos!B614/Custos!E577)*B18)</f>
      </c>
      <c r="F18" s="11">
        <f>IF(B18="","",E18*'Custos Administrativos'!$B$11)</f>
      </c>
    </row>
    <row r="19" spans="1:6" ht="12">
      <c r="A19" s="56" t="str">
        <f>Custos!A576</f>
        <v>NOME DO PRODUTO</v>
      </c>
      <c r="B19" s="27"/>
      <c r="C19" s="57">
        <v>1</v>
      </c>
      <c r="D19" s="11">
        <f t="shared" si="0"/>
      </c>
      <c r="E19" s="56">
        <f>IF(B19="","",(Custos!B658/Custos!E621)*B19)</f>
      </c>
      <c r="F19" s="11">
        <f>IF(B19="","",E19*'Custos Administrativos'!$B$11)</f>
      </c>
    </row>
    <row r="20" spans="1:6" ht="12">
      <c r="A20" s="59" t="str">
        <f>Custos!A620</f>
        <v>NOME DO PRODUTO</v>
      </c>
      <c r="B20" s="27"/>
      <c r="C20" s="57">
        <v>1</v>
      </c>
      <c r="D20" s="11">
        <f t="shared" si="0"/>
      </c>
      <c r="E20" s="56">
        <f>IF(B20="","",(Custos!B702/Custos!E665)*B20)</f>
      </c>
      <c r="F20" s="11">
        <f>IF(B20="","",E20*'Custos Administrativos'!$B$11)</f>
      </c>
    </row>
    <row r="21" spans="1:6" s="62" customFormat="1" ht="15">
      <c r="A21" s="120" t="s">
        <v>128</v>
      </c>
      <c r="B21" s="120"/>
      <c r="C21" s="120"/>
      <c r="D21" s="60">
        <f>SUM(D6:D20)</f>
        <v>17200</v>
      </c>
      <c r="E21" s="61">
        <f>SUM(E6:E20)</f>
        <v>1756.6666666666665</v>
      </c>
      <c r="F21" s="60">
        <f>SUM(F6:F20)</f>
        <v>9812.84048348655</v>
      </c>
    </row>
    <row r="22" spans="3:4" ht="15">
      <c r="C22" s="63" t="s">
        <v>129</v>
      </c>
      <c r="D22" s="60">
        <f>'Plano Financeiro'!C10</f>
        <v>2077.4428513043786</v>
      </c>
    </row>
  </sheetData>
  <sheetProtection selectLockedCells="1" selectUnlockedCells="1"/>
  <mergeCells count="5">
    <mergeCell ref="A1:F1"/>
    <mergeCell ref="B2:F2"/>
    <mergeCell ref="B3:F3"/>
    <mergeCell ref="A4:F4"/>
    <mergeCell ref="A21:C21"/>
  </mergeCells>
  <conditionalFormatting sqref="E21">
    <cfRule type="cellIs" priority="1" dxfId="0" operator="greaterThan" stopIfTrue="1">
      <formula>Encomenda!$G$3</formula>
    </cfRule>
  </conditionalFormatting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E11" sqref="E11"/>
    </sheetView>
  </sheetViews>
  <sheetFormatPr defaultColWidth="11.57421875" defaultRowHeight="12.75"/>
  <cols>
    <col min="1" max="1" width="27.28125" style="64" customWidth="1"/>
    <col min="2" max="2" width="17.00390625" style="64" customWidth="1"/>
    <col min="3" max="3" width="13.421875" style="64" customWidth="1"/>
    <col min="4" max="4" width="17.7109375" style="64" customWidth="1"/>
    <col min="5" max="16384" width="11.421875" style="64" customWidth="1"/>
  </cols>
  <sheetData>
    <row r="1" spans="1:4" ht="22.5">
      <c r="A1" s="121" t="s">
        <v>130</v>
      </c>
      <c r="B1" s="121"/>
      <c r="C1" s="121"/>
      <c r="D1" s="121"/>
    </row>
    <row r="2" spans="1:4" ht="12">
      <c r="A2" s="65" t="str">
        <f>MP!A4</f>
        <v>DESCRIÇÃO</v>
      </c>
      <c r="B2" s="65" t="s">
        <v>131</v>
      </c>
      <c r="C2" s="65" t="s">
        <v>83</v>
      </c>
      <c r="D2" s="65" t="s">
        <v>132</v>
      </c>
    </row>
    <row r="3" spans="1:4" ht="12">
      <c r="A3" s="66" t="str">
        <f>IF(MP!A5="","",MP!A5)</f>
        <v>Alça de tecido</v>
      </c>
      <c r="B3" s="67">
        <f>IF(MP!F5="","",MP!F5)</f>
        <v>0.42840000000000006</v>
      </c>
      <c r="C3" s="129">
        <f>IF(Encomenda!$B$6="",0,(Encomenda!$B$6/Custos!$E$5)*SUMIF(Custos!$A$13:$B$24,A3,Custos!$B$13:$B$24))+IF(Encomenda!$B$7="",0,(Encomenda!$B$7/Custos!$E$49)*SUMIF(Custos!$A$57:$B$68,A3,Custos!$B$57:$D$68))+IF(Encomenda!$B$8="",0,(Encomenda!$B$8/Custos!$E$93)*SUMIF(Custos!$A$101:$B$112,A3,Custos!$B$101:$B$112))+IF(Encomenda!$B$9="",0,(Encomenda!$B$9/Custos!$E$137)*SUMIF(Custos!$A$145:$B$156,A3,Custos!$B$145:$B$156))+IF(Encomenda!$B$10="",0,(Encomenda!$B$10/Custos!$E$181)*SUMIF(Custos!$A$189:$B$200,A3,Custos!$B$189:$B$200))+IF(Encomenda!$B$11="",0,(Encomenda!$B$11/Custos!$E$225)*SUMIF(Custos!$A$233:$B$244,A3,Custos!$B$233:$B$244))+IF(Encomenda!$B$12="",0,(Encomenda!$B$12/Custos!$E$269)*SUMIF(Custos!$A$277:$B$288,A3,Custos!$B$277:$B$288))+IF(Encomenda!$B$13="",0,(Encomenda!$B$13/Custos!$E$313)*SUMIF(Custos!$A$321:$B$332,A3,Custos!$B$321:$B$332))+IF(Encomenda!$B$14="",0,(Encomenda!$B$14/Custos!$E$357)*SUMIF(Custos!$A$365:$B$376,A3,Custos!$B$365:$B$376))+IF(Encomenda!$B$15="",0,(Encomenda!$B$15/Custos!$E$401)*SUMIF(Custos!$A$409:$B$420,A3,Custos!$B$409:$B$420))+IF(Encomenda!$B$16="",0,(Encomenda!$B$16/Custos!$E$445)*SUMIF(Custos!$A$453:$B$464,A3,Custos!$B$453:$B$464))+IF(Encomenda!$B$17="",0,(Encomenda!$B$17/Custos!$E$489)*SUMIF(Custos!$A$497:$B$508,A3,Custos!$B$497:$B$508))+IF(Encomenda!$B$18="",0,(Encomenda!$B$18/Custos!$E$533)*SUMIF(Custos!$A$541:$B$552,A3,Custos!$B$541:$B$552))+IF(Encomenda!$B$19="",0,(Encomenda!$B$19/Custos!$E$577)*SUMIF(Custos!$A$585:$B$596,A3,Custos!$B$585:$B$596))+IF(Encomenda!$B$20="",0,(Encomenda!$B$20/Custos!$E$621)*SUMIF(Custos!$A$629:$B$640,A3,Custos!$B$629:$B$640))</f>
        <v>1056</v>
      </c>
      <c r="D3" s="69">
        <f aca="true" t="shared" si="0" ref="D3:D32">IF(C3=0,"",C3*B3)</f>
        <v>452.39040000000006</v>
      </c>
    </row>
    <row r="4" spans="1:4" ht="12">
      <c r="A4" s="66" t="str">
        <f>IF(MP!A6="","",MP!A6)</f>
        <v>Areia Colorida</v>
      </c>
      <c r="B4" s="67">
        <f>IF(MP!F6="","",MP!F6)</f>
        <v>0.003</v>
      </c>
      <c r="C4" s="129">
        <f>IF(Encomenda!$B$6="",0,(Encomenda!$B$6/Custos!$E$5)*SUMIF(Custos!$A$13:$B$24,A4,Custos!$B$13:$B$24))+IF(Encomenda!$B$7="",0,(Encomenda!$B$7/Custos!$E$49)*SUMIF(Custos!$A$57:$B$68,A4,Custos!$B$57:$D$68))+IF(Encomenda!$B$8="",0,(Encomenda!$B$8/Custos!$E$93)*SUMIF(Custos!$A$101:$B$112,A4,Custos!$B$101:$B$112))+IF(Encomenda!$B$9="",0,(Encomenda!$B$9/Custos!$E$137)*SUMIF(Custos!$A$145:$B$156,A4,Custos!$B$145:$B$156))+IF(Encomenda!$B$10="",0,(Encomenda!$B$10/Custos!$E$181)*SUMIF(Custos!$A$189:$B$200,A4,Custos!$B$189:$B$200))+IF(Encomenda!$B$11="",0,(Encomenda!$B$11/Custos!$E$225)*SUMIF(Custos!$A$233:$B$244,A4,Custos!$B$233:$B$244))+IF(Encomenda!$B$12="",0,(Encomenda!$B$12/Custos!$E$269)*SUMIF(Custos!$A$277:$B$288,A4,Custos!$B$277:$B$288))+IF(Encomenda!$B$13="",0,(Encomenda!$B$13/Custos!$E$313)*SUMIF(Custos!$A$321:$B$332,A4,Custos!$B$321:$B$332))+IF(Encomenda!$B$14="",0,(Encomenda!$B$14/Custos!$E$357)*SUMIF(Custos!$A$365:$B$376,A4,Custos!$B$365:$B$376))+IF(Encomenda!$B$15="",0,(Encomenda!$B$15/Custos!$E$401)*SUMIF(Custos!$A$409:$B$420,A4,Custos!$B$409:$B$420))+IF(Encomenda!$B$16="",0,(Encomenda!$B$16/Custos!$E$445)*SUMIF(Custos!$A$453:$B$464,A4,Custos!$B$453:$B$464))+IF(Encomenda!$B$17="",0,(Encomenda!$B$17/Custos!$E$489)*SUMIF(Custos!$A$497:$B$508,A4,Custos!$B$497:$B$508))+IF(Encomenda!$B$18="",0,(Encomenda!$B$18/Custos!$E$533)*SUMIF(Custos!$A$541:$B$552,A4,Custos!$B$541:$B$552))+IF(Encomenda!$B$19="",0,(Encomenda!$B$19/Custos!$E$577)*SUMIF(Custos!$A$585:$B$596,A4,Custos!$B$585:$B$596))+IF(Encomenda!$B$20="",0,(Encomenda!$B$20/Custos!$E$621)*SUMIF(Custos!$A$629:$B$640,A4,Custos!$B$629:$B$640))</f>
        <v>0</v>
      </c>
      <c r="D4" s="69">
        <f t="shared" si="0"/>
      </c>
    </row>
    <row r="5" spans="1:4" ht="12">
      <c r="A5" s="66" t="str">
        <f>IF(MP!A7="","",MP!A7)</f>
        <v>Banner </v>
      </c>
      <c r="B5" s="67">
        <f>IF(MP!F7="","",MP!F7)</f>
        <v>0.6000000000000001</v>
      </c>
      <c r="C5" s="129">
        <f>IF(Encomenda!$B$6="",0,(Encomenda!$B$6/Custos!$E$5)*SUMIF(Custos!$A$13:$B$24,A5,Custos!$B$13:$B$24))+IF(Encomenda!$B$7="",0,(Encomenda!$B$7/Custos!$E$49)*SUMIF(Custos!$A$57:$B$68,A5,Custos!$B$57:$D$68))+IF(Encomenda!$B$8="",0,(Encomenda!$B$8/Custos!$E$93)*SUMIF(Custos!$A$101:$B$112,A5,Custos!$B$101:$B$112))+IF(Encomenda!$B$9="",0,(Encomenda!$B$9/Custos!$E$137)*SUMIF(Custos!$A$145:$B$156,A5,Custos!$B$145:$B$156))+IF(Encomenda!$B$10="",0,(Encomenda!$B$10/Custos!$E$181)*SUMIF(Custos!$A$189:$B$200,A5,Custos!$B$189:$B$200))+IF(Encomenda!$B$11="",0,(Encomenda!$B$11/Custos!$E$225)*SUMIF(Custos!$A$233:$B$244,A5,Custos!$B$233:$B$244))+IF(Encomenda!$B$12="",0,(Encomenda!$B$12/Custos!$E$269)*SUMIF(Custos!$A$277:$B$288,A5,Custos!$B$277:$B$288))+IF(Encomenda!$B$13="",0,(Encomenda!$B$13/Custos!$E$313)*SUMIF(Custos!$A$321:$B$332,A5,Custos!$B$321:$B$332))+IF(Encomenda!$B$14="",0,(Encomenda!$B$14/Custos!$E$357)*SUMIF(Custos!$A$365:$B$376,A5,Custos!$B$365:$B$376))+IF(Encomenda!$B$15="",0,(Encomenda!$B$15/Custos!$E$401)*SUMIF(Custos!$A$409:$B$420,A5,Custos!$B$409:$B$420))+IF(Encomenda!$B$16="",0,(Encomenda!$B$16/Custos!$E$445)*SUMIF(Custos!$A$453:$B$464,A5,Custos!$B$453:$B$464))+IF(Encomenda!$B$17="",0,(Encomenda!$B$17/Custos!$E$489)*SUMIF(Custos!$A$497:$B$508,A5,Custos!$B$497:$B$508))+IF(Encomenda!$B$18="",0,(Encomenda!$B$18/Custos!$E$533)*SUMIF(Custos!$A$541:$B$552,A5,Custos!$B$541:$B$552))+IF(Encomenda!$B$19="",0,(Encomenda!$B$19/Custos!$E$577)*SUMIF(Custos!$A$585:$B$596,A5,Custos!$B$585:$B$596))+IF(Encomenda!$B$20="",0,(Encomenda!$B$20/Custos!$E$621)*SUMIF(Custos!$A$629:$B$640,A5,Custos!$B$629:$B$640))</f>
        <v>800</v>
      </c>
      <c r="D5" s="69">
        <f t="shared" si="0"/>
        <v>480.00000000000006</v>
      </c>
    </row>
    <row r="6" spans="1:4" ht="12">
      <c r="A6" s="66" t="str">
        <f>IF(MP!A8="","",MP!A8)</f>
        <v>Cola Branca</v>
      </c>
      <c r="B6" s="67">
        <f>IF(MP!F8="","",MP!F8)</f>
        <v>0.013</v>
      </c>
      <c r="C6" s="129">
        <f>IF(Encomenda!$B$6="",0,(Encomenda!$B$6/Custos!$E$5)*SUMIF(Custos!$A$13:$B$24,A6,Custos!$B$13:$B$24))+IF(Encomenda!$B$7="",0,(Encomenda!$B$7/Custos!$E$49)*SUMIF(Custos!$A$57:$B$68,A6,Custos!$B$57:$D$68))+IF(Encomenda!$B$8="",0,(Encomenda!$B$8/Custos!$E$93)*SUMIF(Custos!$A$101:$B$112,A6,Custos!$B$101:$B$112))+IF(Encomenda!$B$9="",0,(Encomenda!$B$9/Custos!$E$137)*SUMIF(Custos!$A$145:$B$156,A6,Custos!$B$145:$B$156))+IF(Encomenda!$B$10="",0,(Encomenda!$B$10/Custos!$E$181)*SUMIF(Custos!$A$189:$B$200,A6,Custos!$B$189:$B$200))+IF(Encomenda!$B$11="",0,(Encomenda!$B$11/Custos!$E$225)*SUMIF(Custos!$A$233:$B$244,A6,Custos!$B$233:$B$244))+IF(Encomenda!$B$12="",0,(Encomenda!$B$12/Custos!$E$269)*SUMIF(Custos!$A$277:$B$288,A6,Custos!$B$277:$B$288))+IF(Encomenda!$B$13="",0,(Encomenda!$B$13/Custos!$E$313)*SUMIF(Custos!$A$321:$B$332,A6,Custos!$B$321:$B$332))+IF(Encomenda!$B$14="",0,(Encomenda!$B$14/Custos!$E$357)*SUMIF(Custos!$A$365:$B$376,A6,Custos!$B$365:$B$376))+IF(Encomenda!$B$15="",0,(Encomenda!$B$15/Custos!$E$401)*SUMIF(Custos!$A$409:$B$420,A6,Custos!$B$409:$B$420))+IF(Encomenda!$B$16="",0,(Encomenda!$B$16/Custos!$E$445)*SUMIF(Custos!$A$453:$B$464,A6,Custos!$B$453:$B$464))+IF(Encomenda!$B$17="",0,(Encomenda!$B$17/Custos!$E$489)*SUMIF(Custos!$A$497:$B$508,A6,Custos!$B$497:$B$508))+IF(Encomenda!$B$18="",0,(Encomenda!$B$18/Custos!$E$533)*SUMIF(Custos!$A$541:$B$552,A6,Custos!$B$541:$B$552))+IF(Encomenda!$B$19="",0,(Encomenda!$B$19/Custos!$E$577)*SUMIF(Custos!$A$585:$B$596,A6,Custos!$B$585:$B$596))+IF(Encomenda!$B$20="",0,(Encomenda!$B$20/Custos!$E$621)*SUMIF(Custos!$A$629:$B$640,A6,Custos!$B$629:$B$640))</f>
        <v>0</v>
      </c>
      <c r="D6" s="69">
        <f t="shared" si="0"/>
      </c>
    </row>
    <row r="7" spans="1:4" ht="12">
      <c r="A7" s="66" t="str">
        <f>IF(MP!A9="","",MP!A9)</f>
        <v>Elástico</v>
      </c>
      <c r="B7" s="67">
        <f>IF(MP!F9="","",MP!F9)</f>
        <v>0.053</v>
      </c>
      <c r="C7" s="129">
        <f>IF(Encomenda!$B$6="",0,(Encomenda!$B$6/Custos!$E$5)*SUMIF(Custos!$A$13:$B$24,A7,Custos!$B$13:$B$24))+IF(Encomenda!$B$7="",0,(Encomenda!$B$7/Custos!$E$49)*SUMIF(Custos!$A$57:$B$68,A7,Custos!$B$57:$D$68))+IF(Encomenda!$B$8="",0,(Encomenda!$B$8/Custos!$E$93)*SUMIF(Custos!$A$101:$B$112,A7,Custos!$B$101:$B$112))+IF(Encomenda!$B$9="",0,(Encomenda!$B$9/Custos!$E$137)*SUMIF(Custos!$A$145:$B$156,A7,Custos!$B$145:$B$156))+IF(Encomenda!$B$10="",0,(Encomenda!$B$10/Custos!$E$181)*SUMIF(Custos!$A$189:$B$200,A7,Custos!$B$189:$B$200))+IF(Encomenda!$B$11="",0,(Encomenda!$B$11/Custos!$E$225)*SUMIF(Custos!$A$233:$B$244,A7,Custos!$B$233:$B$244))+IF(Encomenda!$B$12="",0,(Encomenda!$B$12/Custos!$E$269)*SUMIF(Custos!$A$277:$B$288,A7,Custos!$B$277:$B$288))+IF(Encomenda!$B$13="",0,(Encomenda!$B$13/Custos!$E$313)*SUMIF(Custos!$A$321:$B$332,A7,Custos!$B$321:$B$332))+IF(Encomenda!$B$14="",0,(Encomenda!$B$14/Custos!$E$357)*SUMIF(Custos!$A$365:$B$376,A7,Custos!$B$365:$B$376))+IF(Encomenda!$B$15="",0,(Encomenda!$B$15/Custos!$E$401)*SUMIF(Custos!$A$409:$B$420,A7,Custos!$B$409:$B$420))+IF(Encomenda!$B$16="",0,(Encomenda!$B$16/Custos!$E$445)*SUMIF(Custos!$A$453:$B$464,A7,Custos!$B$453:$B$464))+IF(Encomenda!$B$17="",0,(Encomenda!$B$17/Custos!$E$489)*SUMIF(Custos!$A$497:$B$508,A7,Custos!$B$497:$B$508))+IF(Encomenda!$B$18="",0,(Encomenda!$B$18/Custos!$E$533)*SUMIF(Custos!$A$541:$B$552,A7,Custos!$B$541:$B$552))+IF(Encomenda!$B$19="",0,(Encomenda!$B$19/Custos!$E$577)*SUMIF(Custos!$A$585:$B$596,A7,Custos!$B$585:$B$596))+IF(Encomenda!$B$20="",0,(Encomenda!$B$20/Custos!$E$621)*SUMIF(Custos!$A$629:$B$640,A7,Custos!$B$629:$B$640))</f>
        <v>120</v>
      </c>
      <c r="D7" s="69">
        <f t="shared" si="0"/>
        <v>6.359999999999999</v>
      </c>
    </row>
    <row r="8" spans="1:4" ht="12">
      <c r="A8" s="66" t="str">
        <f>IF(MP!A10="","",MP!A10)</f>
        <v>Espuma</v>
      </c>
      <c r="B8" s="67">
        <f>IF(MP!F10="","",MP!F10)</f>
        <v>0</v>
      </c>
      <c r="C8" s="129">
        <f>IF(Encomenda!$B$6="",0,(Encomenda!$B$6/Custos!$E$5)*SUMIF(Custos!$A$13:$B$24,A8,Custos!$B$13:$B$24))+IF(Encomenda!$B$7="",0,(Encomenda!$B$7/Custos!$E$49)*SUMIF(Custos!$A$57:$B$68,A8,Custos!$B$57:$D$68))+IF(Encomenda!$B$8="",0,(Encomenda!$B$8/Custos!$E$93)*SUMIF(Custos!$A$101:$B$112,A8,Custos!$B$101:$B$112))+IF(Encomenda!$B$9="",0,(Encomenda!$B$9/Custos!$E$137)*SUMIF(Custos!$A$145:$B$156,A8,Custos!$B$145:$B$156))+IF(Encomenda!$B$10="",0,(Encomenda!$B$10/Custos!$E$181)*SUMIF(Custos!$A$189:$B$200,A8,Custos!$B$189:$B$200))+IF(Encomenda!$B$11="",0,(Encomenda!$B$11/Custos!$E$225)*SUMIF(Custos!$A$233:$B$244,A8,Custos!$B$233:$B$244))+IF(Encomenda!$B$12="",0,(Encomenda!$B$12/Custos!$E$269)*SUMIF(Custos!$A$277:$B$288,A8,Custos!$B$277:$B$288))+IF(Encomenda!$B$13="",0,(Encomenda!$B$13/Custos!$E$313)*SUMIF(Custos!$A$321:$B$332,A8,Custos!$B$321:$B$332))+IF(Encomenda!$B$14="",0,(Encomenda!$B$14/Custos!$E$357)*SUMIF(Custos!$A$365:$B$376,A8,Custos!$B$365:$B$376))+IF(Encomenda!$B$15="",0,(Encomenda!$B$15/Custos!$E$401)*SUMIF(Custos!$A$409:$B$420,A8,Custos!$B$409:$B$420))+IF(Encomenda!$B$16="",0,(Encomenda!$B$16/Custos!$E$445)*SUMIF(Custos!$A$453:$B$464,A8,Custos!$B$453:$B$464))+IF(Encomenda!$B$17="",0,(Encomenda!$B$17/Custos!$E$489)*SUMIF(Custos!$A$497:$B$508,A8,Custos!$B$497:$B$508))+IF(Encomenda!$B$18="",0,(Encomenda!$B$18/Custos!$E$533)*SUMIF(Custos!$A$541:$B$552,A8,Custos!$B$541:$B$552))+IF(Encomenda!$B$19="",0,(Encomenda!$B$19/Custos!$E$577)*SUMIF(Custos!$A$585:$B$596,A8,Custos!$B$585:$B$596))+IF(Encomenda!$B$20="",0,(Encomenda!$B$20/Custos!$E$621)*SUMIF(Custos!$A$629:$B$640,A8,Custos!$B$629:$B$640))</f>
        <v>200</v>
      </c>
      <c r="D8" s="69">
        <f t="shared" si="0"/>
        <v>0</v>
      </c>
    </row>
    <row r="9" spans="1:4" ht="12">
      <c r="A9" s="66" t="str">
        <f>IF(MP!A11="","",MP!A11)</f>
        <v>Fita Adesiva</v>
      </c>
      <c r="B9" s="67">
        <f>IF(MP!F11="","",MP!F11)</f>
        <v>1.9</v>
      </c>
      <c r="C9" s="129">
        <f>IF(Encomenda!$B$6="",0,(Encomenda!$B$6/Custos!$E$5)*SUMIF(Custos!$A$13:$B$24,A9,Custos!$B$13:$B$24))+IF(Encomenda!$B$7="",0,(Encomenda!$B$7/Custos!$E$49)*SUMIF(Custos!$A$57:$B$68,A9,Custos!$B$57:$D$68))+IF(Encomenda!$B$8="",0,(Encomenda!$B$8/Custos!$E$93)*SUMIF(Custos!$A$101:$B$112,A9,Custos!$B$101:$B$112))+IF(Encomenda!$B$9="",0,(Encomenda!$B$9/Custos!$E$137)*SUMIF(Custos!$A$145:$B$156,A9,Custos!$B$145:$B$156))+IF(Encomenda!$B$10="",0,(Encomenda!$B$10/Custos!$E$181)*SUMIF(Custos!$A$189:$B$200,A9,Custos!$B$189:$B$200))+IF(Encomenda!$B$11="",0,(Encomenda!$B$11/Custos!$E$225)*SUMIF(Custos!$A$233:$B$244,A9,Custos!$B$233:$B$244))+IF(Encomenda!$B$12="",0,(Encomenda!$B$12/Custos!$E$269)*SUMIF(Custos!$A$277:$B$288,A9,Custos!$B$277:$B$288))+IF(Encomenda!$B$13="",0,(Encomenda!$B$13/Custos!$E$313)*SUMIF(Custos!$A$321:$B$332,A9,Custos!$B$321:$B$332))+IF(Encomenda!$B$14="",0,(Encomenda!$B$14/Custos!$E$357)*SUMIF(Custos!$A$365:$B$376,A9,Custos!$B$365:$B$376))+IF(Encomenda!$B$15="",0,(Encomenda!$B$15/Custos!$E$401)*SUMIF(Custos!$A$409:$B$420,A9,Custos!$B$409:$B$420))+IF(Encomenda!$B$16="",0,(Encomenda!$B$16/Custos!$E$445)*SUMIF(Custos!$A$453:$B$464,A9,Custos!$B$453:$B$464))+IF(Encomenda!$B$17="",0,(Encomenda!$B$17/Custos!$E$489)*SUMIF(Custos!$A$497:$B$508,A9,Custos!$B$497:$B$508))+IF(Encomenda!$B$18="",0,(Encomenda!$B$18/Custos!$E$533)*SUMIF(Custos!$A$541:$B$552,A9,Custos!$B$541:$B$552))+IF(Encomenda!$B$19="",0,(Encomenda!$B$19/Custos!$E$577)*SUMIF(Custos!$A$585:$B$596,A9,Custos!$B$585:$B$596))+IF(Encomenda!$B$20="",0,(Encomenda!$B$20/Custos!$E$621)*SUMIF(Custos!$A$629:$B$640,A9,Custos!$B$629:$B$640))</f>
        <v>350</v>
      </c>
      <c r="D9" s="69">
        <f t="shared" si="0"/>
        <v>665</v>
      </c>
    </row>
    <row r="10" spans="1:4" ht="12">
      <c r="A10" s="66" t="str">
        <f>IF(MP!A12="","",MP!A12)</f>
        <v>Garrafa</v>
      </c>
      <c r="B10" s="67">
        <f>IF(MP!F12="","",MP!F12)</f>
        <v>0.02</v>
      </c>
      <c r="C10" s="129">
        <f>IF(Encomenda!$B$6="",0,(Encomenda!$B$6/Custos!$E$5)*SUMIF(Custos!$A$13:$B$24,A10,Custos!$B$13:$B$24))+IF(Encomenda!$B$7="",0,(Encomenda!$B$7/Custos!$E$49)*SUMIF(Custos!$A$57:$B$68,A10,Custos!$B$57:$D$68))+IF(Encomenda!$B$8="",0,(Encomenda!$B$8/Custos!$E$93)*SUMIF(Custos!$A$101:$B$112,A10,Custos!$B$101:$B$112))+IF(Encomenda!$B$9="",0,(Encomenda!$B$9/Custos!$E$137)*SUMIF(Custos!$A$145:$B$156,A10,Custos!$B$145:$B$156))+IF(Encomenda!$B$10="",0,(Encomenda!$B$10/Custos!$E$181)*SUMIF(Custos!$A$189:$B$200,A10,Custos!$B$189:$B$200))+IF(Encomenda!$B$11="",0,(Encomenda!$B$11/Custos!$E$225)*SUMIF(Custos!$A$233:$B$244,A10,Custos!$B$233:$B$244))+IF(Encomenda!$B$12="",0,(Encomenda!$B$12/Custos!$E$269)*SUMIF(Custos!$A$277:$B$288,A10,Custos!$B$277:$B$288))+IF(Encomenda!$B$13="",0,(Encomenda!$B$13/Custos!$E$313)*SUMIF(Custos!$A$321:$B$332,A10,Custos!$B$321:$B$332))+IF(Encomenda!$B$14="",0,(Encomenda!$B$14/Custos!$E$357)*SUMIF(Custos!$A$365:$B$376,A10,Custos!$B$365:$B$376))+IF(Encomenda!$B$15="",0,(Encomenda!$B$15/Custos!$E$401)*SUMIF(Custos!$A$409:$B$420,A10,Custos!$B$409:$B$420))+IF(Encomenda!$B$16="",0,(Encomenda!$B$16/Custos!$E$445)*SUMIF(Custos!$A$453:$B$464,A10,Custos!$B$453:$B$464))+IF(Encomenda!$B$17="",0,(Encomenda!$B$17/Custos!$E$489)*SUMIF(Custos!$A$497:$B$508,A10,Custos!$B$497:$B$508))+IF(Encomenda!$B$18="",0,(Encomenda!$B$18/Custos!$E$533)*SUMIF(Custos!$A$541:$B$552,A10,Custos!$B$541:$B$552))+IF(Encomenda!$B$19="",0,(Encomenda!$B$19/Custos!$E$577)*SUMIF(Custos!$A$585:$B$596,A10,Custos!$B$585:$B$596))+IF(Encomenda!$B$20="",0,(Encomenda!$B$20/Custos!$E$621)*SUMIF(Custos!$A$629:$B$640,A10,Custos!$B$629:$B$640))</f>
        <v>9600</v>
      </c>
      <c r="D10" s="69">
        <f t="shared" si="0"/>
        <v>192</v>
      </c>
    </row>
    <row r="11" spans="1:4" ht="12">
      <c r="A11" s="66" t="str">
        <f>IF(MP!A13="","",MP!A13)</f>
        <v>Gesso</v>
      </c>
      <c r="B11" s="67">
        <f>IF(MP!F13="","",MP!F13)</f>
        <v>0.002</v>
      </c>
      <c r="C11" s="129">
        <f>IF(Encomenda!$B$6="",0,(Encomenda!$B$6/Custos!$E$5)*SUMIF(Custos!$A$13:$B$24,A11,Custos!$B$13:$B$24))+IF(Encomenda!$B$7="",0,(Encomenda!$B$7/Custos!$E$49)*SUMIF(Custos!$A$57:$B$68,A11,Custos!$B$57:$D$68))+IF(Encomenda!$B$8="",0,(Encomenda!$B$8/Custos!$E$93)*SUMIF(Custos!$A$101:$B$112,A11,Custos!$B$101:$B$112))+IF(Encomenda!$B$9="",0,(Encomenda!$B$9/Custos!$E$137)*SUMIF(Custos!$A$145:$B$156,A11,Custos!$B$145:$B$156))+IF(Encomenda!$B$10="",0,(Encomenda!$B$10/Custos!$E$181)*SUMIF(Custos!$A$189:$B$200,A11,Custos!$B$189:$B$200))+IF(Encomenda!$B$11="",0,(Encomenda!$B$11/Custos!$E$225)*SUMIF(Custos!$A$233:$B$244,A11,Custos!$B$233:$B$244))+IF(Encomenda!$B$12="",0,(Encomenda!$B$12/Custos!$E$269)*SUMIF(Custos!$A$277:$B$288,A11,Custos!$B$277:$B$288))+IF(Encomenda!$B$13="",0,(Encomenda!$B$13/Custos!$E$313)*SUMIF(Custos!$A$321:$B$332,A11,Custos!$B$321:$B$332))+IF(Encomenda!$B$14="",0,(Encomenda!$B$14/Custos!$E$357)*SUMIF(Custos!$A$365:$B$376,A11,Custos!$B$365:$B$376))+IF(Encomenda!$B$15="",0,(Encomenda!$B$15/Custos!$E$401)*SUMIF(Custos!$A$409:$B$420,A11,Custos!$B$409:$B$420))+IF(Encomenda!$B$16="",0,(Encomenda!$B$16/Custos!$E$445)*SUMIF(Custos!$A$453:$B$464,A11,Custos!$B$453:$B$464))+IF(Encomenda!$B$17="",0,(Encomenda!$B$17/Custos!$E$489)*SUMIF(Custos!$A$497:$B$508,A11,Custos!$B$497:$B$508))+IF(Encomenda!$B$18="",0,(Encomenda!$B$18/Custos!$E$533)*SUMIF(Custos!$A$541:$B$552,A11,Custos!$B$541:$B$552))+IF(Encomenda!$B$19="",0,(Encomenda!$B$19/Custos!$E$577)*SUMIF(Custos!$A$585:$B$596,A11,Custos!$B$585:$B$596))+IF(Encomenda!$B$20="",0,(Encomenda!$B$20/Custos!$E$621)*SUMIF(Custos!$A$629:$B$640,A11,Custos!$B$629:$B$640))</f>
        <v>0</v>
      </c>
      <c r="D11" s="69">
        <f t="shared" si="0"/>
      </c>
    </row>
    <row r="12" spans="1:4" ht="12">
      <c r="A12" s="66" t="str">
        <f>IF(MP!A14="","",MP!A14)</f>
        <v>Linha</v>
      </c>
      <c r="B12" s="67">
        <f>IF(MP!F14="","",MP!F14)</f>
        <v>0.0010940919037199124</v>
      </c>
      <c r="C12" s="129">
        <f>IF(Encomenda!$B$6="",0,(Encomenda!$B$6/Custos!$E$5)*SUMIF(Custos!$A$13:$B$24,A12,Custos!$B$13:$B$24))+IF(Encomenda!$B$7="",0,(Encomenda!$B$7/Custos!$E$49)*SUMIF(Custos!$A$57:$B$68,A12,Custos!$B$57:$D$68))+IF(Encomenda!$B$8="",0,(Encomenda!$B$8/Custos!$E$93)*SUMIF(Custos!$A$101:$B$112,A12,Custos!$B$101:$B$112))+IF(Encomenda!$B$9="",0,(Encomenda!$B$9/Custos!$E$137)*SUMIF(Custos!$A$145:$B$156,A12,Custos!$B$145:$B$156))+IF(Encomenda!$B$10="",0,(Encomenda!$B$10/Custos!$E$181)*SUMIF(Custos!$A$189:$B$200,A12,Custos!$B$189:$B$200))+IF(Encomenda!$B$11="",0,(Encomenda!$B$11/Custos!$E$225)*SUMIF(Custos!$A$233:$B$244,A12,Custos!$B$233:$B$244))+IF(Encomenda!$B$12="",0,(Encomenda!$B$12/Custos!$E$269)*SUMIF(Custos!$A$277:$B$288,A12,Custos!$B$277:$B$288))+IF(Encomenda!$B$13="",0,(Encomenda!$B$13/Custos!$E$313)*SUMIF(Custos!$A$321:$B$332,A12,Custos!$B$321:$B$332))+IF(Encomenda!$B$14="",0,(Encomenda!$B$14/Custos!$E$357)*SUMIF(Custos!$A$365:$B$376,A12,Custos!$B$365:$B$376))+IF(Encomenda!$B$15="",0,(Encomenda!$B$15/Custos!$E$401)*SUMIF(Custos!$A$409:$B$420,A12,Custos!$B$409:$B$420))+IF(Encomenda!$B$16="",0,(Encomenda!$B$16/Custos!$E$445)*SUMIF(Custos!$A$453:$B$464,A12,Custos!$B$453:$B$464))+IF(Encomenda!$B$17="",0,(Encomenda!$B$17/Custos!$E$489)*SUMIF(Custos!$A$497:$B$508,A12,Custos!$B$497:$B$508))+IF(Encomenda!$B$18="",0,(Encomenda!$B$18/Custos!$E$533)*SUMIF(Custos!$A$541:$B$552,A12,Custos!$B$541:$B$552))+IF(Encomenda!$B$19="",0,(Encomenda!$B$19/Custos!$E$577)*SUMIF(Custos!$A$585:$B$596,A12,Custos!$B$585:$B$596))+IF(Encomenda!$B$20="",0,(Encomenda!$B$20/Custos!$E$621)*SUMIF(Custos!$A$629:$B$640,A12,Custos!$B$629:$B$640))</f>
        <v>37080</v>
      </c>
      <c r="D12" s="69">
        <f t="shared" si="0"/>
        <v>40.56892778993436</v>
      </c>
    </row>
    <row r="13" spans="1:4" ht="12">
      <c r="A13" s="66" t="str">
        <f>IF(MP!A15="","",MP!A15)</f>
        <v>Papelão</v>
      </c>
      <c r="B13" s="67">
        <f>IF(MP!F15="","",MP!F15)</f>
        <v>0</v>
      </c>
      <c r="C13" s="129">
        <f>IF(Encomenda!$B$6="",0,(Encomenda!$B$6/Custos!$E$5)*SUMIF(Custos!$A$13:$B$24,A13,Custos!$B$13:$B$24))+IF(Encomenda!$B$7="",0,(Encomenda!$B$7/Custos!$E$49)*SUMIF(Custos!$A$57:$B$68,A13,Custos!$B$57:$D$68))+IF(Encomenda!$B$8="",0,(Encomenda!$B$8/Custos!$E$93)*SUMIF(Custos!$A$101:$B$112,A13,Custos!$B$101:$B$112))+IF(Encomenda!$B$9="",0,(Encomenda!$B$9/Custos!$E$137)*SUMIF(Custos!$A$145:$B$156,A13,Custos!$B$145:$B$156))+IF(Encomenda!$B$10="",0,(Encomenda!$B$10/Custos!$E$181)*SUMIF(Custos!$A$189:$B$200,A13,Custos!$B$189:$B$200))+IF(Encomenda!$B$11="",0,(Encomenda!$B$11/Custos!$E$225)*SUMIF(Custos!$A$233:$B$244,A13,Custos!$B$233:$B$244))+IF(Encomenda!$B$12="",0,(Encomenda!$B$12/Custos!$E$269)*SUMIF(Custos!$A$277:$B$288,A13,Custos!$B$277:$B$288))+IF(Encomenda!$B$13="",0,(Encomenda!$B$13/Custos!$E$313)*SUMIF(Custos!$A$321:$B$332,A13,Custos!$B$321:$B$332))+IF(Encomenda!$B$14="",0,(Encomenda!$B$14/Custos!$E$357)*SUMIF(Custos!$A$365:$B$376,A13,Custos!$B$365:$B$376))+IF(Encomenda!$B$15="",0,(Encomenda!$B$15/Custos!$E$401)*SUMIF(Custos!$A$409:$B$420,A13,Custos!$B$409:$B$420))+IF(Encomenda!$B$16="",0,(Encomenda!$B$16/Custos!$E$445)*SUMIF(Custos!$A$453:$B$464,A13,Custos!$B$453:$B$464))+IF(Encomenda!$B$17="",0,(Encomenda!$B$17/Custos!$E$489)*SUMIF(Custos!$A$497:$B$508,A13,Custos!$B$497:$B$508))+IF(Encomenda!$B$18="",0,(Encomenda!$B$18/Custos!$E$533)*SUMIF(Custos!$A$541:$B$552,A13,Custos!$B$541:$B$552))+IF(Encomenda!$B$19="",0,(Encomenda!$B$19/Custos!$E$577)*SUMIF(Custos!$A$585:$B$596,A13,Custos!$B$585:$B$596))+IF(Encomenda!$B$20="",0,(Encomenda!$B$20/Custos!$E$621)*SUMIF(Custos!$A$629:$B$640,A13,Custos!$B$629:$B$640))</f>
        <v>200</v>
      </c>
      <c r="D13" s="69">
        <f t="shared" si="0"/>
        <v>0</v>
      </c>
    </row>
    <row r="14" spans="1:4" ht="12">
      <c r="A14" s="66" t="str">
        <f>IF(MP!A16="","",MP!A16)</f>
        <v>Plástico (30)</v>
      </c>
      <c r="B14" s="67">
        <f>IF(MP!F16="","",MP!F16)</f>
        <v>1.5</v>
      </c>
      <c r="C14" s="129">
        <f>IF(Encomenda!$B$6="",0,(Encomenda!$B$6/Custos!$E$5)*SUMIF(Custos!$A$13:$B$24,A14,Custos!$B$13:$B$24))+IF(Encomenda!$B$7="",0,(Encomenda!$B$7/Custos!$E$49)*SUMIF(Custos!$A$57:$B$68,A14,Custos!$B$57:$D$68))+IF(Encomenda!$B$8="",0,(Encomenda!$B$8/Custos!$E$93)*SUMIF(Custos!$A$101:$B$112,A14,Custos!$B$101:$B$112))+IF(Encomenda!$B$9="",0,(Encomenda!$B$9/Custos!$E$137)*SUMIF(Custos!$A$145:$B$156,A14,Custos!$B$145:$B$156))+IF(Encomenda!$B$10="",0,(Encomenda!$B$10/Custos!$E$181)*SUMIF(Custos!$A$189:$B$200,A14,Custos!$B$189:$B$200))+IF(Encomenda!$B$11="",0,(Encomenda!$B$11/Custos!$E$225)*SUMIF(Custos!$A$233:$B$244,A14,Custos!$B$233:$B$244))+IF(Encomenda!$B$12="",0,(Encomenda!$B$12/Custos!$E$269)*SUMIF(Custos!$A$277:$B$288,A14,Custos!$B$277:$B$288))+IF(Encomenda!$B$13="",0,(Encomenda!$B$13/Custos!$E$313)*SUMIF(Custos!$A$321:$B$332,A14,Custos!$B$321:$B$332))+IF(Encomenda!$B$14="",0,(Encomenda!$B$14/Custos!$E$357)*SUMIF(Custos!$A$365:$B$376,A14,Custos!$B$365:$B$376))+IF(Encomenda!$B$15="",0,(Encomenda!$B$15/Custos!$E$401)*SUMIF(Custos!$A$409:$B$420,A14,Custos!$B$409:$B$420))+IF(Encomenda!$B$16="",0,(Encomenda!$B$16/Custos!$E$445)*SUMIF(Custos!$A$453:$B$464,A14,Custos!$B$453:$B$464))+IF(Encomenda!$B$17="",0,(Encomenda!$B$17/Custos!$E$489)*SUMIF(Custos!$A$497:$B$508,A14,Custos!$B$497:$B$508))+IF(Encomenda!$B$18="",0,(Encomenda!$B$18/Custos!$E$533)*SUMIF(Custos!$A$541:$B$552,A14,Custos!$B$541:$B$552))+IF(Encomenda!$B$19="",0,(Encomenda!$B$19/Custos!$E$577)*SUMIF(Custos!$A$585:$B$596,A14,Custos!$B$585:$B$596))+IF(Encomenda!$B$20="",0,(Encomenda!$B$20/Custos!$E$621)*SUMIF(Custos!$A$629:$B$640,A14,Custos!$B$629:$B$640))</f>
        <v>193.33333333333334</v>
      </c>
      <c r="D14" s="69">
        <f t="shared" si="0"/>
        <v>290</v>
      </c>
    </row>
    <row r="15" spans="1:4" ht="12">
      <c r="A15" s="66" t="str">
        <f>IF(MP!A17="","",MP!A17)</f>
        <v>Silk</v>
      </c>
      <c r="B15" s="67">
        <f>IF(MP!F17="","",MP!F17)</f>
        <v>1</v>
      </c>
      <c r="C15" s="129">
        <f>IF(Encomenda!$B$6="",0,(Encomenda!$B$6/Custos!$E$5)*SUMIF(Custos!$A$13:$B$24,A15,Custos!$B$13:$B$24))+IF(Encomenda!$B$7="",0,(Encomenda!$B$7/Custos!$E$49)*SUMIF(Custos!$A$57:$B$68,A15,Custos!$B$57:$D$68))+IF(Encomenda!$B$8="",0,(Encomenda!$B$8/Custos!$E$93)*SUMIF(Custos!$A$101:$B$112,A15,Custos!$B$101:$B$112))+IF(Encomenda!$B$9="",0,(Encomenda!$B$9/Custos!$E$137)*SUMIF(Custos!$A$145:$B$156,A15,Custos!$B$145:$B$156))+IF(Encomenda!$B$10="",0,(Encomenda!$B$10/Custos!$E$181)*SUMIF(Custos!$A$189:$B$200,A15,Custos!$B$189:$B$200))+IF(Encomenda!$B$11="",0,(Encomenda!$B$11/Custos!$E$225)*SUMIF(Custos!$A$233:$B$244,A15,Custos!$B$233:$B$244))+IF(Encomenda!$B$12="",0,(Encomenda!$B$12/Custos!$E$269)*SUMIF(Custos!$A$277:$B$288,A15,Custos!$B$277:$B$288))+IF(Encomenda!$B$13="",0,(Encomenda!$B$13/Custos!$E$313)*SUMIF(Custos!$A$321:$B$332,A15,Custos!$B$321:$B$332))+IF(Encomenda!$B$14="",0,(Encomenda!$B$14/Custos!$E$357)*SUMIF(Custos!$A$365:$B$376,A15,Custos!$B$365:$B$376))+IF(Encomenda!$B$15="",0,(Encomenda!$B$15/Custos!$E$401)*SUMIF(Custos!$A$409:$B$420,A15,Custos!$B$409:$B$420))+IF(Encomenda!$B$16="",0,(Encomenda!$B$16/Custos!$E$445)*SUMIF(Custos!$A$453:$B$464,A15,Custos!$B$453:$B$464))+IF(Encomenda!$B$17="",0,(Encomenda!$B$17/Custos!$E$489)*SUMIF(Custos!$A$497:$B$508,A15,Custos!$B$497:$B$508))+IF(Encomenda!$B$18="",0,(Encomenda!$B$18/Custos!$E$533)*SUMIF(Custos!$A$541:$B$552,A15,Custos!$B$541:$B$552))+IF(Encomenda!$B$19="",0,(Encomenda!$B$19/Custos!$E$577)*SUMIF(Custos!$A$585:$B$596,A15,Custos!$B$585:$B$596))+IF(Encomenda!$B$20="",0,(Encomenda!$B$20/Custos!$E$621)*SUMIF(Custos!$A$629:$B$640,A15,Custos!$B$629:$B$640))</f>
        <v>0</v>
      </c>
      <c r="D15" s="69">
        <f t="shared" si="0"/>
      </c>
    </row>
    <row r="16" spans="1:4" ht="12">
      <c r="A16" s="66" t="str">
        <f>IF(MP!A18="","",MP!A18)</f>
        <v>Tecido Chita e Tergal</v>
      </c>
      <c r="B16" s="67">
        <f>IF(MP!F18="","",MP!F18)</f>
        <v>5.2</v>
      </c>
      <c r="C16" s="129">
        <f>IF(Encomenda!$B$6="",0,(Encomenda!$B$6/Custos!$E$5)*SUMIF(Custos!$A$13:$B$24,A16,Custos!$B$13:$B$24))+IF(Encomenda!$B$7="",0,(Encomenda!$B$7/Custos!$E$49)*SUMIF(Custos!$A$57:$B$68,A16,Custos!$B$57:$D$68))+IF(Encomenda!$B$8="",0,(Encomenda!$B$8/Custos!$E$93)*SUMIF(Custos!$A$101:$B$112,A16,Custos!$B$101:$B$112))+IF(Encomenda!$B$9="",0,(Encomenda!$B$9/Custos!$E$137)*SUMIF(Custos!$A$145:$B$156,A16,Custos!$B$145:$B$156))+IF(Encomenda!$B$10="",0,(Encomenda!$B$10/Custos!$E$181)*SUMIF(Custos!$A$189:$B$200,A16,Custos!$B$189:$B$200))+IF(Encomenda!$B$11="",0,(Encomenda!$B$11/Custos!$E$225)*SUMIF(Custos!$A$233:$B$244,A16,Custos!$B$233:$B$244))+IF(Encomenda!$B$12="",0,(Encomenda!$B$12/Custos!$E$269)*SUMIF(Custos!$A$277:$B$288,A16,Custos!$B$277:$B$288))+IF(Encomenda!$B$13="",0,(Encomenda!$B$13/Custos!$E$313)*SUMIF(Custos!$A$321:$B$332,A16,Custos!$B$321:$B$332))+IF(Encomenda!$B$14="",0,(Encomenda!$B$14/Custos!$E$357)*SUMIF(Custos!$A$365:$B$376,A16,Custos!$B$365:$B$376))+IF(Encomenda!$B$15="",0,(Encomenda!$B$15/Custos!$E$401)*SUMIF(Custos!$A$409:$B$420,A16,Custos!$B$409:$B$420))+IF(Encomenda!$B$16="",0,(Encomenda!$B$16/Custos!$E$445)*SUMIF(Custos!$A$453:$B$464,A16,Custos!$B$453:$B$464))+IF(Encomenda!$B$17="",0,(Encomenda!$B$17/Custos!$E$489)*SUMIF(Custos!$A$497:$B$508,A16,Custos!$B$497:$B$508))+IF(Encomenda!$B$18="",0,(Encomenda!$B$18/Custos!$E$533)*SUMIF(Custos!$A$541:$B$552,A16,Custos!$B$541:$B$552))+IF(Encomenda!$B$19="",0,(Encomenda!$B$19/Custos!$E$577)*SUMIF(Custos!$A$585:$B$596,A16,Custos!$B$585:$B$596))+IF(Encomenda!$B$20="",0,(Encomenda!$B$20/Custos!$E$621)*SUMIF(Custos!$A$629:$B$640,A16,Custos!$B$629:$B$640))</f>
        <v>225.33333333333334</v>
      </c>
      <c r="D16" s="69">
        <f t="shared" si="0"/>
        <v>1171.7333333333333</v>
      </c>
    </row>
    <row r="17" spans="1:4" ht="12">
      <c r="A17" s="66" t="str">
        <f>IF(MP!A19="","",MP!A19)</f>
        <v>Tecido de algodão crú</v>
      </c>
      <c r="B17" s="67">
        <f>IF(MP!F19="","",MP!F19)</f>
        <v>2.4375</v>
      </c>
      <c r="C17" s="129">
        <f>IF(Encomenda!$B$6="",0,(Encomenda!$B$6/Custos!$E$5)*SUMIF(Custos!$A$13:$B$24,A17,Custos!$B$13:$B$24))+IF(Encomenda!$B$7="",0,(Encomenda!$B$7/Custos!$E$49)*SUMIF(Custos!$A$57:$B$68,A17,Custos!$B$57:$D$68))+IF(Encomenda!$B$8="",0,(Encomenda!$B$8/Custos!$E$93)*SUMIF(Custos!$A$101:$B$112,A17,Custos!$B$101:$B$112))+IF(Encomenda!$B$9="",0,(Encomenda!$B$9/Custos!$E$137)*SUMIF(Custos!$A$145:$B$156,A17,Custos!$B$145:$B$156))+IF(Encomenda!$B$10="",0,(Encomenda!$B$10/Custos!$E$181)*SUMIF(Custos!$A$189:$B$200,A17,Custos!$B$189:$B$200))+IF(Encomenda!$B$11="",0,(Encomenda!$B$11/Custos!$E$225)*SUMIF(Custos!$A$233:$B$244,A17,Custos!$B$233:$B$244))+IF(Encomenda!$B$12="",0,(Encomenda!$B$12/Custos!$E$269)*SUMIF(Custos!$A$277:$B$288,A17,Custos!$B$277:$B$288))+IF(Encomenda!$B$13="",0,(Encomenda!$B$13/Custos!$E$313)*SUMIF(Custos!$A$321:$B$332,A17,Custos!$B$321:$B$332))+IF(Encomenda!$B$14="",0,(Encomenda!$B$14/Custos!$E$357)*SUMIF(Custos!$A$365:$B$376,A17,Custos!$B$365:$B$376))+IF(Encomenda!$B$15="",0,(Encomenda!$B$15/Custos!$E$401)*SUMIF(Custos!$A$409:$B$420,A17,Custos!$B$409:$B$420))+IF(Encomenda!$B$16="",0,(Encomenda!$B$16/Custos!$E$445)*SUMIF(Custos!$A$453:$B$464,A17,Custos!$B$453:$B$464))+IF(Encomenda!$B$17="",0,(Encomenda!$B$17/Custos!$E$489)*SUMIF(Custos!$A$497:$B$508,A17,Custos!$B$497:$B$508))+IF(Encomenda!$B$18="",0,(Encomenda!$B$18/Custos!$E$533)*SUMIF(Custos!$A$541:$B$552,A17,Custos!$B$541:$B$552))+IF(Encomenda!$B$19="",0,(Encomenda!$B$19/Custos!$E$577)*SUMIF(Custos!$A$585:$B$596,A17,Custos!$B$585:$B$596))+IF(Encomenda!$B$20="",0,(Encomenda!$B$20/Custos!$E$621)*SUMIF(Custos!$A$629:$B$640,A17,Custos!$B$629:$B$640))</f>
        <v>0</v>
      </c>
      <c r="D17" s="69">
        <f t="shared" si="0"/>
      </c>
    </row>
    <row r="18" spans="1:4" ht="12">
      <c r="A18" s="66" t="str">
        <f>IF(MP!A20="","",MP!A20)</f>
        <v>Tecido Estampado</v>
      </c>
      <c r="B18" s="67">
        <f>IF(MP!F20="","",MP!F20)</f>
        <v>10</v>
      </c>
      <c r="C18" s="129">
        <f>IF(Encomenda!$B$6="",0,(Encomenda!$B$6/Custos!$E$5)*SUMIF(Custos!$A$13:$B$24,A18,Custos!$B$13:$B$24))+IF(Encomenda!$B$7="",0,(Encomenda!$B$7/Custos!$E$49)*SUMIF(Custos!$A$57:$B$68,A18,Custos!$B$57:$D$68))+IF(Encomenda!$B$8="",0,(Encomenda!$B$8/Custos!$E$93)*SUMIF(Custos!$A$101:$B$112,A18,Custos!$B$101:$B$112))+IF(Encomenda!$B$9="",0,(Encomenda!$B$9/Custos!$E$137)*SUMIF(Custos!$A$145:$B$156,A18,Custos!$B$145:$B$156))+IF(Encomenda!$B$10="",0,(Encomenda!$B$10/Custos!$E$181)*SUMIF(Custos!$A$189:$B$200,A18,Custos!$B$189:$B$200))+IF(Encomenda!$B$11="",0,(Encomenda!$B$11/Custos!$E$225)*SUMIF(Custos!$A$233:$B$244,A18,Custos!$B$233:$B$244))+IF(Encomenda!$B$12="",0,(Encomenda!$B$12/Custos!$E$269)*SUMIF(Custos!$A$277:$B$288,A18,Custos!$B$277:$B$288))+IF(Encomenda!$B$13="",0,(Encomenda!$B$13/Custos!$E$313)*SUMIF(Custos!$A$321:$B$332,A18,Custos!$B$321:$B$332))+IF(Encomenda!$B$14="",0,(Encomenda!$B$14/Custos!$E$357)*SUMIF(Custos!$A$365:$B$376,A18,Custos!$B$365:$B$376))+IF(Encomenda!$B$15="",0,(Encomenda!$B$15/Custos!$E$401)*SUMIF(Custos!$A$409:$B$420,A18,Custos!$B$409:$B$420))+IF(Encomenda!$B$16="",0,(Encomenda!$B$16/Custos!$E$445)*SUMIF(Custos!$A$453:$B$464,A18,Custos!$B$453:$B$464))+IF(Encomenda!$B$17="",0,(Encomenda!$B$17/Custos!$E$489)*SUMIF(Custos!$A$497:$B$508,A18,Custos!$B$497:$B$508))+IF(Encomenda!$B$18="",0,(Encomenda!$B$18/Custos!$E$533)*SUMIF(Custos!$A$541:$B$552,A18,Custos!$B$541:$B$552))+IF(Encomenda!$B$19="",0,(Encomenda!$B$19/Custos!$E$577)*SUMIF(Custos!$A$585:$B$596,A18,Custos!$B$585:$B$596))+IF(Encomenda!$B$20="",0,(Encomenda!$B$20/Custos!$E$621)*SUMIF(Custos!$A$629:$B$640,A18,Custos!$B$629:$B$640))</f>
        <v>0</v>
      </c>
      <c r="D18" s="69">
        <f t="shared" si="0"/>
      </c>
    </row>
    <row r="19" spans="1:4" ht="12">
      <c r="A19" s="66" t="str">
        <f>IF(MP!A21="","",MP!A21)</f>
        <v>Tinta</v>
      </c>
      <c r="B19" s="67">
        <f>IF(MP!F21="","",MP!F21)</f>
        <v>0.04054054054054054</v>
      </c>
      <c r="C19" s="129">
        <f>IF(Encomenda!$B$6="",0,(Encomenda!$B$6/Custos!$E$5)*SUMIF(Custos!$A$13:$B$24,A19,Custos!$B$13:$B$24))+IF(Encomenda!$B$7="",0,(Encomenda!$B$7/Custos!$E$49)*SUMIF(Custos!$A$57:$B$68,A19,Custos!$B$57:$D$68))+IF(Encomenda!$B$8="",0,(Encomenda!$B$8/Custos!$E$93)*SUMIF(Custos!$A$101:$B$112,A19,Custos!$B$101:$B$112))+IF(Encomenda!$B$9="",0,(Encomenda!$B$9/Custos!$E$137)*SUMIF(Custos!$A$145:$B$156,A19,Custos!$B$145:$B$156))+IF(Encomenda!$B$10="",0,(Encomenda!$B$10/Custos!$E$181)*SUMIF(Custos!$A$189:$B$200,A19,Custos!$B$189:$B$200))+IF(Encomenda!$B$11="",0,(Encomenda!$B$11/Custos!$E$225)*SUMIF(Custos!$A$233:$B$244,A19,Custos!$B$233:$B$244))+IF(Encomenda!$B$12="",0,(Encomenda!$B$12/Custos!$E$269)*SUMIF(Custos!$A$277:$B$288,A19,Custos!$B$277:$B$288))+IF(Encomenda!$B$13="",0,(Encomenda!$B$13/Custos!$E$313)*SUMIF(Custos!$A$321:$B$332,A19,Custos!$B$321:$B$332))+IF(Encomenda!$B$14="",0,(Encomenda!$B$14/Custos!$E$357)*SUMIF(Custos!$A$365:$B$376,A19,Custos!$B$365:$B$376))+IF(Encomenda!$B$15="",0,(Encomenda!$B$15/Custos!$E$401)*SUMIF(Custos!$A$409:$B$420,A19,Custos!$B$409:$B$420))+IF(Encomenda!$B$16="",0,(Encomenda!$B$16/Custos!$E$445)*SUMIF(Custos!$A$453:$B$464,A19,Custos!$B$453:$B$464))+IF(Encomenda!$B$17="",0,(Encomenda!$B$17/Custos!$E$489)*SUMIF(Custos!$A$497:$B$508,A19,Custos!$B$497:$B$508))+IF(Encomenda!$B$18="",0,(Encomenda!$B$18/Custos!$E$533)*SUMIF(Custos!$A$541:$B$552,A19,Custos!$B$541:$B$552))+IF(Encomenda!$B$19="",0,(Encomenda!$B$19/Custos!$E$577)*SUMIF(Custos!$A$585:$B$596,A19,Custos!$B$585:$B$596))+IF(Encomenda!$B$20="",0,(Encomenda!$B$20/Custos!$E$621)*SUMIF(Custos!$A$629:$B$640,A19,Custos!$B$629:$B$640))</f>
        <v>0</v>
      </c>
      <c r="D19" s="69">
        <f t="shared" si="0"/>
      </c>
    </row>
    <row r="20" spans="1:4" ht="12">
      <c r="A20" s="66" t="str">
        <f>IF(MP!A22="","",MP!A22)</f>
        <v>TNT</v>
      </c>
      <c r="B20" s="67">
        <f>IF(MP!F22="","",MP!F22)</f>
        <v>0.69</v>
      </c>
      <c r="C20" s="129">
        <f>IF(Encomenda!$B$6="",0,(Encomenda!$B$6/Custos!$E$5)*SUMIF(Custos!$A$13:$B$24,A20,Custos!$B$13:$B$24))+IF(Encomenda!$B$7="",0,(Encomenda!$B$7/Custos!$E$49)*SUMIF(Custos!$A$57:$B$68,A20,Custos!$B$57:$D$68))+IF(Encomenda!$B$8="",0,(Encomenda!$B$8/Custos!$E$93)*SUMIF(Custos!$A$101:$B$112,A20,Custos!$B$101:$B$112))+IF(Encomenda!$B$9="",0,(Encomenda!$B$9/Custos!$E$137)*SUMIF(Custos!$A$145:$B$156,A20,Custos!$B$145:$B$156))+IF(Encomenda!$B$10="",0,(Encomenda!$B$10/Custos!$E$181)*SUMIF(Custos!$A$189:$B$200,A20,Custos!$B$189:$B$200))+IF(Encomenda!$B$11="",0,(Encomenda!$B$11/Custos!$E$225)*SUMIF(Custos!$A$233:$B$244,A20,Custos!$B$233:$B$244))+IF(Encomenda!$B$12="",0,(Encomenda!$B$12/Custos!$E$269)*SUMIF(Custos!$A$277:$B$288,A20,Custos!$B$277:$B$288))+IF(Encomenda!$B$13="",0,(Encomenda!$B$13/Custos!$E$313)*SUMIF(Custos!$A$321:$B$332,A20,Custos!$B$321:$B$332))+IF(Encomenda!$B$14="",0,(Encomenda!$B$14/Custos!$E$357)*SUMIF(Custos!$A$365:$B$376,A20,Custos!$B$365:$B$376))+IF(Encomenda!$B$15="",0,(Encomenda!$B$15/Custos!$E$401)*SUMIF(Custos!$A$409:$B$420,A20,Custos!$B$409:$B$420))+IF(Encomenda!$B$16="",0,(Encomenda!$B$16/Custos!$E$445)*SUMIF(Custos!$A$453:$B$464,A20,Custos!$B$453:$B$464))+IF(Encomenda!$B$17="",0,(Encomenda!$B$17/Custos!$E$489)*SUMIF(Custos!$A$497:$B$508,A20,Custos!$B$497:$B$508))+IF(Encomenda!$B$18="",0,(Encomenda!$B$18/Custos!$E$533)*SUMIF(Custos!$A$541:$B$552,A20,Custos!$B$541:$B$552))+IF(Encomenda!$B$19="",0,(Encomenda!$B$19/Custos!$E$577)*SUMIF(Custos!$A$585:$B$596,A20,Custos!$B$585:$B$596))+IF(Encomenda!$B$20="",0,(Encomenda!$B$20/Custos!$E$621)*SUMIF(Custos!$A$629:$B$640,A20,Custos!$B$629:$B$640))</f>
        <v>0</v>
      </c>
      <c r="D20" s="69">
        <f t="shared" si="0"/>
      </c>
    </row>
    <row r="21" spans="1:4" ht="12">
      <c r="A21" s="66" t="str">
        <f>IF(MP!A23="","",MP!A23)</f>
        <v>Velcro 1,5 cm</v>
      </c>
      <c r="B21" s="67">
        <f>IF(MP!F23="","",MP!F23)</f>
        <v>0.57</v>
      </c>
      <c r="C21" s="129">
        <f>IF(Encomenda!$B$6="",0,(Encomenda!$B$6/Custos!$E$5)*SUMIF(Custos!$A$13:$B$24,A21,Custos!$B$13:$B$24))+IF(Encomenda!$B$7="",0,(Encomenda!$B$7/Custos!$E$49)*SUMIF(Custos!$A$57:$B$68,A21,Custos!$B$57:$D$68))+IF(Encomenda!$B$8="",0,(Encomenda!$B$8/Custos!$E$93)*SUMIF(Custos!$A$101:$B$112,A21,Custos!$B$101:$B$112))+IF(Encomenda!$B$9="",0,(Encomenda!$B$9/Custos!$E$137)*SUMIF(Custos!$A$145:$B$156,A21,Custos!$B$145:$B$156))+IF(Encomenda!$B$10="",0,(Encomenda!$B$10/Custos!$E$181)*SUMIF(Custos!$A$189:$B$200,A21,Custos!$B$189:$B$200))+IF(Encomenda!$B$11="",0,(Encomenda!$B$11/Custos!$E$225)*SUMIF(Custos!$A$233:$B$244,A21,Custos!$B$233:$B$244))+IF(Encomenda!$B$12="",0,(Encomenda!$B$12/Custos!$E$269)*SUMIF(Custos!$A$277:$B$288,A21,Custos!$B$277:$B$288))+IF(Encomenda!$B$13="",0,(Encomenda!$B$13/Custos!$E$313)*SUMIF(Custos!$A$321:$B$332,A21,Custos!$B$321:$B$332))+IF(Encomenda!$B$14="",0,(Encomenda!$B$14/Custos!$E$357)*SUMIF(Custos!$A$365:$B$376,A21,Custos!$B$365:$B$376))+IF(Encomenda!$B$15="",0,(Encomenda!$B$15/Custos!$E$401)*SUMIF(Custos!$A$409:$B$420,A21,Custos!$B$409:$B$420))+IF(Encomenda!$B$16="",0,(Encomenda!$B$16/Custos!$E$445)*SUMIF(Custos!$A$453:$B$464,A21,Custos!$B$453:$B$464))+IF(Encomenda!$B$17="",0,(Encomenda!$B$17/Custos!$E$489)*SUMIF(Custos!$A$497:$B$508,A21,Custos!$B$497:$B$508))+IF(Encomenda!$B$18="",0,(Encomenda!$B$18/Custos!$E$533)*SUMIF(Custos!$A$541:$B$552,A21,Custos!$B$541:$B$552))+IF(Encomenda!$B$19="",0,(Encomenda!$B$19/Custos!$E$577)*SUMIF(Custos!$A$585:$B$596,A21,Custos!$B$585:$B$596))+IF(Encomenda!$B$20="",0,(Encomenda!$B$20/Custos!$E$621)*SUMIF(Custos!$A$629:$B$640,A21,Custos!$B$629:$B$640))</f>
        <v>352</v>
      </c>
      <c r="D21" s="69">
        <f t="shared" si="0"/>
        <v>200.64</v>
      </c>
    </row>
    <row r="22" spans="1:4" ht="12">
      <c r="A22" s="66" t="str">
        <f>IF(MP!A24="","",MP!A24)</f>
        <v>Velcro 2 cm</v>
      </c>
      <c r="B22" s="67">
        <f>IF(MP!F24="","",MP!F24)</f>
        <v>0.57</v>
      </c>
      <c r="C22" s="129">
        <f>IF(Encomenda!$B$6="",0,(Encomenda!$B$6/Custos!$E$5)*SUMIF(Custos!$A$13:$B$24,A22,Custos!$B$13:$B$24))+IF(Encomenda!$B$7="",0,(Encomenda!$B$7/Custos!$E$49)*SUMIF(Custos!$A$57:$B$68,A22,Custos!$B$57:$D$68))+IF(Encomenda!$B$8="",0,(Encomenda!$B$8/Custos!$E$93)*SUMIF(Custos!$A$101:$B$112,A22,Custos!$B$101:$B$112))+IF(Encomenda!$B$9="",0,(Encomenda!$B$9/Custos!$E$137)*SUMIF(Custos!$A$145:$B$156,A22,Custos!$B$145:$B$156))+IF(Encomenda!$B$10="",0,(Encomenda!$B$10/Custos!$E$181)*SUMIF(Custos!$A$189:$B$200,A22,Custos!$B$189:$B$200))+IF(Encomenda!$B$11="",0,(Encomenda!$B$11/Custos!$E$225)*SUMIF(Custos!$A$233:$B$244,A22,Custos!$B$233:$B$244))+IF(Encomenda!$B$12="",0,(Encomenda!$B$12/Custos!$E$269)*SUMIF(Custos!$A$277:$B$288,A22,Custos!$B$277:$B$288))+IF(Encomenda!$B$13="",0,(Encomenda!$B$13/Custos!$E$313)*SUMIF(Custos!$A$321:$B$332,A22,Custos!$B$321:$B$332))+IF(Encomenda!$B$14="",0,(Encomenda!$B$14/Custos!$E$357)*SUMIF(Custos!$A$365:$B$376,A22,Custos!$B$365:$B$376))+IF(Encomenda!$B$15="",0,(Encomenda!$B$15/Custos!$E$401)*SUMIF(Custos!$A$409:$B$420,A22,Custos!$B$409:$B$420))+IF(Encomenda!$B$16="",0,(Encomenda!$B$16/Custos!$E$445)*SUMIF(Custos!$A$453:$B$464,A22,Custos!$B$453:$B$464))+IF(Encomenda!$B$17="",0,(Encomenda!$B$17/Custos!$E$489)*SUMIF(Custos!$A$497:$B$508,A22,Custos!$B$497:$B$508))+IF(Encomenda!$B$18="",0,(Encomenda!$B$18/Custos!$E$533)*SUMIF(Custos!$A$541:$B$552,A22,Custos!$B$541:$B$552))+IF(Encomenda!$B$19="",0,(Encomenda!$B$19/Custos!$E$577)*SUMIF(Custos!$A$585:$B$596,A22,Custos!$B$585:$B$596))+IF(Encomenda!$B$20="",0,(Encomenda!$B$20/Custos!$E$621)*SUMIF(Custos!$A$629:$B$640,A22,Custos!$B$629:$B$640))</f>
        <v>100</v>
      </c>
      <c r="D22" s="69">
        <f t="shared" si="0"/>
        <v>56.99999999999999</v>
      </c>
    </row>
    <row r="23" spans="1:4" ht="12">
      <c r="A23" s="66">
        <f>IF(MP!A25="","",MP!A25)</f>
      </c>
      <c r="B23" s="67">
        <f>IF(MP!F25="","",MP!F25)</f>
      </c>
      <c r="C23" s="129">
        <f>IF(Encomenda!$B$6="",0,(Encomenda!$B$6/Custos!$E$5)*SUMIF(Custos!$A$13:$B$24,A23,Custos!$B$13:$B$24))+IF(Encomenda!$B$7="",0,(Encomenda!$B$7/Custos!$E$49)*SUMIF(Custos!$A$57:$B$68,A23,Custos!$B$57:$D$68))+IF(Encomenda!$B$8="",0,(Encomenda!$B$8/Custos!$E$93)*SUMIF(Custos!$A$101:$B$112,A23,Custos!$B$101:$B$112))+IF(Encomenda!$B$9="",0,(Encomenda!$B$9/Custos!$E$137)*SUMIF(Custos!$A$145:$B$156,A23,Custos!$B$145:$B$156))+IF(Encomenda!$B$10="",0,(Encomenda!$B$10/Custos!$E$181)*SUMIF(Custos!$A$189:$B$200,A23,Custos!$B$189:$B$200))+IF(Encomenda!$B$11="",0,(Encomenda!$B$11/Custos!$E$225)*SUMIF(Custos!$A$233:$B$244,A23,Custos!$B$233:$B$244))+IF(Encomenda!$B$12="",0,(Encomenda!$B$12/Custos!$E$269)*SUMIF(Custos!$A$277:$B$288,A23,Custos!$B$277:$B$288))+IF(Encomenda!$B$13="",0,(Encomenda!$B$13/Custos!$E$313)*SUMIF(Custos!$A$321:$B$332,A23,Custos!$B$321:$B$332))+IF(Encomenda!$B$14="",0,(Encomenda!$B$14/Custos!$E$357)*SUMIF(Custos!$A$365:$B$376,A23,Custos!$B$365:$B$376))+IF(Encomenda!$B$15="",0,(Encomenda!$B$15/Custos!$E$401)*SUMIF(Custos!$A$409:$B$420,A23,Custos!$B$409:$B$420))+IF(Encomenda!$B$16="",0,(Encomenda!$B$16/Custos!$E$445)*SUMIF(Custos!$A$453:$B$464,A23,Custos!$B$453:$B$464))+IF(Encomenda!$B$17="",0,(Encomenda!$B$17/Custos!$E$489)*SUMIF(Custos!$A$497:$B$508,A23,Custos!$B$497:$B$508))+IF(Encomenda!$B$18="",0,(Encomenda!$B$18/Custos!$E$533)*SUMIF(Custos!$A$541:$B$552,A23,Custos!$B$541:$B$552))+IF(Encomenda!$B$19="",0,(Encomenda!$B$19/Custos!$E$577)*SUMIF(Custos!$A$585:$B$596,A23,Custos!$B$585:$B$596))+IF(Encomenda!$B$20="",0,(Encomenda!$B$20/Custos!$E$621)*SUMIF(Custos!$A$629:$B$640,A23,Custos!$B$629:$B$640))</f>
        <v>0</v>
      </c>
      <c r="D23" s="69">
        <f t="shared" si="0"/>
      </c>
    </row>
    <row r="24" spans="1:4" ht="12">
      <c r="A24" s="66">
        <f>IF(MP!A26="","",MP!A26)</f>
      </c>
      <c r="B24" s="67">
        <f>IF(MP!F26="","",MP!F26)</f>
      </c>
      <c r="C24" s="68">
        <f>IF(Encomenda!$B$6="",0,(Encomenda!$B$6/Custos!$E$5)*SUMIF(Custos!$A$13:$B$24,A24,Custos!$B$13:$B$24))+IF(Encomenda!$B$7="",0,(Encomenda!$B$7/Custos!$E$49)*SUMIF(Custos!$A$57:$B$68,A24,Custos!$B$57:$D$68))+IF(Encomenda!$B$8="",0,(Encomenda!$B$8/Custos!$E$93)*SUMIF(Custos!$A$101:$B$112,A24,Custos!$B$101:$B$112))+IF(Encomenda!$B$9="",0,(Encomenda!$B$9/Custos!$E$137)*SUMIF(Custos!$A$145:$B$156,A24,Custos!$B$145:$B$156))+IF(Encomenda!$B$10="",0,(Encomenda!$B$10/Custos!$E$181)*SUMIF(Custos!$A$189:$B$200,A24,Custos!$B$189:$B$200))+IF(Encomenda!$B$11="",0,(Encomenda!$B$11/Custos!$E$225)*SUMIF(Custos!$A$233:$B$244,A24,Custos!$B$233:$B$244))+IF(Encomenda!$B$12="",0,(Encomenda!$B$12/Custos!$E$269)*SUMIF(Custos!$A$277:$B$288,A24,Custos!$B$277:$B$288))+IF(Encomenda!$B$13="",0,(Encomenda!$B$13/Custos!$E$313)*SUMIF(Custos!$A$321:$B$332,A24,Custos!$B$321:$B$332))+IF(Encomenda!$B$14="",0,(Encomenda!$B$14/Custos!$E$357)*SUMIF(Custos!$A$365:$B$376,A24,Custos!$B$365:$B$376))+IF(Encomenda!$B$15="",0,(Encomenda!$B$15/Custos!$E$401)*SUMIF(Custos!$A$409:$B$420,A24,Custos!$B$409:$B$420))+IF(Encomenda!$B$16="",0,(Encomenda!$B$16/Custos!$E$445)*SUMIF(Custos!$A$453:$B$464,A24,Custos!$B$453:$B$464))+IF(Encomenda!$B$17="",0,(Encomenda!$B$17/Custos!$E$489)*SUMIF(Custos!$A$497:$B$508,A24,Custos!$B$497:$B$508))+IF(Encomenda!$B$18="",0,(Encomenda!$B$18/Custos!$E$533)*SUMIF(Custos!$A$541:$B$552,A24,Custos!$B$541:$B$552))+IF(Encomenda!$B$19="",0,(Encomenda!$B$19/Custos!$E$577)*SUMIF(Custos!$A$585:$B$596,A24,Custos!$B$585:$B$596))+IF(Encomenda!$B$20="",0,(Encomenda!$B$20/Custos!$E$621)*SUMIF(Custos!$A$629:$B$640,A24,Custos!$B$629:$B$640))</f>
        <v>0</v>
      </c>
      <c r="D24" s="69">
        <f t="shared" si="0"/>
      </c>
    </row>
    <row r="25" spans="1:4" ht="12">
      <c r="A25" s="66">
        <f>IF(MP!A27="","",MP!A27)</f>
      </c>
      <c r="B25" s="67">
        <f>IF(MP!F27="","",MP!F27)</f>
      </c>
      <c r="C25" s="68">
        <f>IF(Encomenda!$B$6="",0,(Encomenda!$B$6/Custos!$E$5)*SUMIF(Custos!$A$13:$B$24,A25,Custos!$B$13:$B$24))+IF(Encomenda!$B$7="",0,(Encomenda!$B$7/Custos!$E$49)*SUMIF(Custos!$A$57:$B$68,A25,Custos!$B$57:$D$68))+IF(Encomenda!$B$8="",0,(Encomenda!$B$8/Custos!$E$93)*SUMIF(Custos!$A$101:$B$112,A25,Custos!$B$101:$B$112))+IF(Encomenda!$B$9="",0,(Encomenda!$B$9/Custos!$E$137)*SUMIF(Custos!$A$145:$B$156,A25,Custos!$B$145:$B$156))+IF(Encomenda!$B$10="",0,(Encomenda!$B$10/Custos!$E$181)*SUMIF(Custos!$A$189:$B$200,A25,Custos!$B$189:$B$200))+IF(Encomenda!$B$11="",0,(Encomenda!$B$11/Custos!$E$225)*SUMIF(Custos!$A$233:$B$244,A25,Custos!$B$233:$B$244))+IF(Encomenda!$B$12="",0,(Encomenda!$B$12/Custos!$E$269)*SUMIF(Custos!$A$277:$B$288,A25,Custos!$B$277:$B$288))+IF(Encomenda!$B$13="",0,(Encomenda!$B$13/Custos!$E$313)*SUMIF(Custos!$A$321:$B$332,A25,Custos!$B$321:$B$332))+IF(Encomenda!$B$14="",0,(Encomenda!$B$14/Custos!$E$357)*SUMIF(Custos!$A$365:$B$376,A25,Custos!$B$365:$B$376))+IF(Encomenda!$B$15="",0,(Encomenda!$B$15/Custos!$E$401)*SUMIF(Custos!$A$409:$B$420,A25,Custos!$B$409:$B$420))+IF(Encomenda!$B$16="",0,(Encomenda!$B$16/Custos!$E$445)*SUMIF(Custos!$A$453:$B$464,A25,Custos!$B$453:$B$464))+IF(Encomenda!$B$17="",0,(Encomenda!$B$17/Custos!$E$489)*SUMIF(Custos!$A$497:$B$508,A25,Custos!$B$497:$B$508))+IF(Encomenda!$B$18="",0,(Encomenda!$B$18/Custos!$E$533)*SUMIF(Custos!$A$541:$B$552,A25,Custos!$B$541:$B$552))+IF(Encomenda!$B$19="",0,(Encomenda!$B$19/Custos!$E$577)*SUMIF(Custos!$A$585:$B$596,A25,Custos!$B$585:$B$596))+IF(Encomenda!$B$20="",0,(Encomenda!$B$20/Custos!$E$621)*SUMIF(Custos!$A$629:$B$640,A25,Custos!$B$629:$B$640))</f>
        <v>0</v>
      </c>
      <c r="D25" s="69">
        <f t="shared" si="0"/>
      </c>
    </row>
    <row r="26" spans="1:4" ht="12">
      <c r="A26" s="66">
        <f>IF(MP!A28="","",MP!A28)</f>
      </c>
      <c r="B26" s="67">
        <f>IF(MP!F28="","",MP!F28)</f>
      </c>
      <c r="C26" s="68">
        <f>IF(Encomenda!$B$6="",0,(Encomenda!$B$6/Custos!$E$5)*SUMIF(Custos!$A$13:$B$24,A26,Custos!$B$13:$B$24))+IF(Encomenda!$B$7="",0,(Encomenda!$B$7/Custos!$E$49)*SUMIF(Custos!$A$57:$B$68,A26,Custos!$B$57:$D$68))+IF(Encomenda!$B$8="",0,(Encomenda!$B$8/Custos!$E$93)*SUMIF(Custos!$A$101:$B$112,A26,Custos!$B$101:$B$112))+IF(Encomenda!$B$9="",0,(Encomenda!$B$9/Custos!$E$137)*SUMIF(Custos!$A$145:$B$156,A26,Custos!$B$145:$B$156))+IF(Encomenda!$B$10="",0,(Encomenda!$B$10/Custos!$E$181)*SUMIF(Custos!$A$189:$B$200,A26,Custos!$B$189:$B$200))+IF(Encomenda!$B$11="",0,(Encomenda!$B$11/Custos!$E$225)*SUMIF(Custos!$A$233:$B$244,A26,Custos!$B$233:$B$244))+IF(Encomenda!$B$12="",0,(Encomenda!$B$12/Custos!$E$269)*SUMIF(Custos!$A$277:$B$288,A26,Custos!$B$277:$B$288))+IF(Encomenda!$B$13="",0,(Encomenda!$B$13/Custos!$E$313)*SUMIF(Custos!$A$321:$B$332,A26,Custos!$B$321:$B$332))+IF(Encomenda!$B$14="",0,(Encomenda!$B$14/Custos!$E$357)*SUMIF(Custos!$A$365:$B$376,A26,Custos!$B$365:$B$376))+IF(Encomenda!$B$15="",0,(Encomenda!$B$15/Custos!$E$401)*SUMIF(Custos!$A$409:$B$420,A26,Custos!$B$409:$B$420))+IF(Encomenda!$B$16="",0,(Encomenda!$B$16/Custos!$E$445)*SUMIF(Custos!$A$453:$B$464,A26,Custos!$B$453:$B$464))+IF(Encomenda!$B$17="",0,(Encomenda!$B$17/Custos!$E$489)*SUMIF(Custos!$A$497:$B$508,A26,Custos!$B$497:$B$508))+IF(Encomenda!$B$18="",0,(Encomenda!$B$18/Custos!$E$533)*SUMIF(Custos!$A$541:$B$552,A26,Custos!$B$541:$B$552))+IF(Encomenda!$B$19="",0,(Encomenda!$B$19/Custos!$E$577)*SUMIF(Custos!$A$585:$B$596,A26,Custos!$B$585:$B$596))+IF(Encomenda!$B$20="",0,(Encomenda!$B$20/Custos!$E$621)*SUMIF(Custos!$A$629:$B$640,A26,Custos!$B$629:$B$640))</f>
        <v>0</v>
      </c>
      <c r="D26" s="69">
        <f t="shared" si="0"/>
      </c>
    </row>
    <row r="27" spans="1:4" ht="12">
      <c r="A27" s="66">
        <f>IF(MP!A29="","",MP!A29)</f>
      </c>
      <c r="B27" s="67">
        <f>IF(MP!F29="","",MP!F29)</f>
      </c>
      <c r="C27" s="68">
        <f>IF(Encomenda!$B$6="",0,(Encomenda!$B$6/Custos!$E$5)*SUMIF(Custos!$A$13:$B$24,A27,Custos!$B$13:$B$24))+IF(Encomenda!$B$7="",0,(Encomenda!$B$7/Custos!$E$49)*SUMIF(Custos!$A$57:$B$68,A27,Custos!$B$57:$D$68))+IF(Encomenda!$B$8="",0,(Encomenda!$B$8/Custos!$E$93)*SUMIF(Custos!$A$101:$B$112,A27,Custos!$B$101:$B$112))+IF(Encomenda!$B$9="",0,(Encomenda!$B$9/Custos!$E$137)*SUMIF(Custos!$A$145:$B$156,A27,Custos!$B$145:$B$156))+IF(Encomenda!$B$10="",0,(Encomenda!$B$10/Custos!$E$181)*SUMIF(Custos!$A$189:$B$200,A27,Custos!$B$189:$B$200))+IF(Encomenda!$B$11="",0,(Encomenda!$B$11/Custos!$E$225)*SUMIF(Custos!$A$233:$B$244,A27,Custos!$B$233:$B$244))+IF(Encomenda!$B$12="",0,(Encomenda!$B$12/Custos!$E$269)*SUMIF(Custos!$A$277:$B$288,A27,Custos!$B$277:$B$288))+IF(Encomenda!$B$13="",0,(Encomenda!$B$13/Custos!$E$313)*SUMIF(Custos!$A$321:$B$332,A27,Custos!$B$321:$B$332))+IF(Encomenda!$B$14="",0,(Encomenda!$B$14/Custos!$E$357)*SUMIF(Custos!$A$365:$B$376,A27,Custos!$B$365:$B$376))+IF(Encomenda!$B$15="",0,(Encomenda!$B$15/Custos!$E$401)*SUMIF(Custos!$A$409:$B$420,A27,Custos!$B$409:$B$420))+IF(Encomenda!$B$16="",0,(Encomenda!$B$16/Custos!$E$445)*SUMIF(Custos!$A$453:$B$464,A27,Custos!$B$453:$B$464))+IF(Encomenda!$B$17="",0,(Encomenda!$B$17/Custos!$E$489)*SUMIF(Custos!$A$497:$B$508,A27,Custos!$B$497:$B$508))+IF(Encomenda!$B$18="",0,(Encomenda!$B$18/Custos!$E$533)*SUMIF(Custos!$A$541:$B$552,A27,Custos!$B$541:$B$552))+IF(Encomenda!$B$19="",0,(Encomenda!$B$19/Custos!$E$577)*SUMIF(Custos!$A$585:$B$596,A27,Custos!$B$585:$B$596))+IF(Encomenda!$B$20="",0,(Encomenda!$B$20/Custos!$E$621)*SUMIF(Custos!$A$629:$B$640,A27,Custos!$B$629:$B$640))</f>
        <v>0</v>
      </c>
      <c r="D27" s="69">
        <f t="shared" si="0"/>
      </c>
    </row>
    <row r="28" spans="1:4" ht="12">
      <c r="A28" s="66">
        <f>IF(MP!A30="","",MP!A30)</f>
      </c>
      <c r="B28" s="67">
        <f>IF(MP!F30="","",MP!F30)</f>
      </c>
      <c r="C28" s="68">
        <f>IF(Encomenda!$B$6="",0,(Encomenda!$B$6/Custos!$E$5)*SUMIF(Custos!$A$13:$B$24,A28,Custos!$B$13:$B$24))+IF(Encomenda!$B$7="",0,(Encomenda!$B$7/Custos!$E$49)*SUMIF(Custos!$A$57:$B$68,A28,Custos!$B$57:$D$68))+IF(Encomenda!$B$8="",0,(Encomenda!$B$8/Custos!$E$93)*SUMIF(Custos!$A$101:$B$112,A28,Custos!$B$101:$B$112))+IF(Encomenda!$B$9="",0,(Encomenda!$B$9/Custos!$E$137)*SUMIF(Custos!$A$145:$B$156,A28,Custos!$B$145:$B$156))+IF(Encomenda!$B$10="",0,(Encomenda!$B$10/Custos!$E$181)*SUMIF(Custos!$A$189:$B$200,A28,Custos!$B$189:$B$200))+IF(Encomenda!$B$11="",0,(Encomenda!$B$11/Custos!$E$225)*SUMIF(Custos!$A$233:$B$244,A28,Custos!$B$233:$B$244))+IF(Encomenda!$B$12="",0,(Encomenda!$B$12/Custos!$E$269)*SUMIF(Custos!$A$277:$B$288,A28,Custos!$B$277:$B$288))+IF(Encomenda!$B$13="",0,(Encomenda!$B$13/Custos!$E$313)*SUMIF(Custos!$A$321:$B$332,A28,Custos!$B$321:$B$332))+IF(Encomenda!$B$14="",0,(Encomenda!$B$14/Custos!$E$357)*SUMIF(Custos!$A$365:$B$376,A28,Custos!$B$365:$B$376))+IF(Encomenda!$B$15="",0,(Encomenda!$B$15/Custos!$E$401)*SUMIF(Custos!$A$409:$B$420,A28,Custos!$B$409:$B$420))+IF(Encomenda!$B$16="",0,(Encomenda!$B$16/Custos!$E$445)*SUMIF(Custos!$A$453:$B$464,A28,Custos!$B$453:$B$464))+IF(Encomenda!$B$17="",0,(Encomenda!$B$17/Custos!$E$489)*SUMIF(Custos!$A$497:$B$508,A28,Custos!$B$497:$B$508))+IF(Encomenda!$B$18="",0,(Encomenda!$B$18/Custos!$E$533)*SUMIF(Custos!$A$541:$B$552,A28,Custos!$B$541:$B$552))+IF(Encomenda!$B$19="",0,(Encomenda!$B$19/Custos!$E$577)*SUMIF(Custos!$A$585:$B$596,A28,Custos!$B$585:$B$596))+IF(Encomenda!$B$20="",0,(Encomenda!$B$20/Custos!$E$621)*SUMIF(Custos!$A$629:$B$640,A28,Custos!$B$629:$B$640))</f>
        <v>0</v>
      </c>
      <c r="D28" s="69">
        <f t="shared" si="0"/>
      </c>
    </row>
    <row r="29" spans="1:4" ht="12">
      <c r="A29" s="66">
        <f>IF(MP!A31="","",MP!A31)</f>
      </c>
      <c r="B29" s="67">
        <f>IF(MP!F31="","",MP!F31)</f>
      </c>
      <c r="C29" s="68">
        <f>IF(Encomenda!$B$6="",0,(Encomenda!$B$6/Custos!$E$5)*SUMIF(Custos!$A$13:$B$24,A29,Custos!$B$13:$B$24))+IF(Encomenda!$B$7="",0,(Encomenda!$B$7/Custos!$E$49)*SUMIF(Custos!$A$57:$B$68,A29,Custos!$B$57:$D$68))+IF(Encomenda!$B$8="",0,(Encomenda!$B$8/Custos!$E$93)*SUMIF(Custos!$A$101:$B$112,A29,Custos!$B$101:$B$112))+IF(Encomenda!$B$9="",0,(Encomenda!$B$9/Custos!$E$137)*SUMIF(Custos!$A$145:$B$156,A29,Custos!$B$145:$B$156))+IF(Encomenda!$B$10="",0,(Encomenda!$B$10/Custos!$E$181)*SUMIF(Custos!$A$189:$B$200,A29,Custos!$B$189:$B$200))+IF(Encomenda!$B$11="",0,(Encomenda!$B$11/Custos!$E$225)*SUMIF(Custos!$A$233:$B$244,A29,Custos!$B$233:$B$244))+IF(Encomenda!$B$12="",0,(Encomenda!$B$12/Custos!$E$269)*SUMIF(Custos!$A$277:$B$288,A29,Custos!$B$277:$B$288))+IF(Encomenda!$B$13="",0,(Encomenda!$B$13/Custos!$E$313)*SUMIF(Custos!$A$321:$B$332,A29,Custos!$B$321:$B$332))+IF(Encomenda!$B$14="",0,(Encomenda!$B$14/Custos!$E$357)*SUMIF(Custos!$A$365:$B$376,A29,Custos!$B$365:$B$376))+IF(Encomenda!$B$15="",0,(Encomenda!$B$15/Custos!$E$401)*SUMIF(Custos!$A$409:$B$420,A29,Custos!$B$409:$B$420))+IF(Encomenda!$B$16="",0,(Encomenda!$B$16/Custos!$E$445)*SUMIF(Custos!$A$453:$B$464,A29,Custos!$B$453:$B$464))+IF(Encomenda!$B$17="",0,(Encomenda!$B$17/Custos!$E$489)*SUMIF(Custos!$A$497:$B$508,A29,Custos!$B$497:$B$508))+IF(Encomenda!$B$18="",0,(Encomenda!$B$18/Custos!$E$533)*SUMIF(Custos!$A$541:$B$552,A29,Custos!$B$541:$B$552))+IF(Encomenda!$B$19="",0,(Encomenda!$B$19/Custos!$E$577)*SUMIF(Custos!$A$585:$B$596,A29,Custos!$B$585:$B$596))+IF(Encomenda!$B$20="",0,(Encomenda!$B$20/Custos!$E$621)*SUMIF(Custos!$A$629:$B$640,A29,Custos!$B$629:$B$640))</f>
        <v>0</v>
      </c>
      <c r="D29" s="69">
        <f t="shared" si="0"/>
      </c>
    </row>
    <row r="30" spans="1:4" ht="12">
      <c r="A30" s="66">
        <f>IF(MP!A32="","",MP!A32)</f>
      </c>
      <c r="B30" s="67">
        <f>IF(MP!F32="","",MP!F32)</f>
      </c>
      <c r="C30" s="68">
        <f>IF(Encomenda!$B$6="",0,(Encomenda!$B$6/Custos!$E$5)*SUMIF(Custos!$A$13:$B$24,A30,Custos!$B$13:$B$24))+IF(Encomenda!$B$7="",0,(Encomenda!$B$7/Custos!$E$49)*SUMIF(Custos!$A$57:$B$68,A30,Custos!$B$57:$D$68))+IF(Encomenda!$B$8="",0,(Encomenda!$B$8/Custos!$E$93)*SUMIF(Custos!$A$101:$B$112,A30,Custos!$B$101:$B$112))+IF(Encomenda!$B$9="",0,(Encomenda!$B$9/Custos!$E$137)*SUMIF(Custos!$A$145:$B$156,A30,Custos!$B$145:$B$156))+IF(Encomenda!$B$10="",0,(Encomenda!$B$10/Custos!$E$181)*SUMIF(Custos!$A$189:$B$200,A30,Custos!$B$189:$B$200))+IF(Encomenda!$B$11="",0,(Encomenda!$B$11/Custos!$E$225)*SUMIF(Custos!$A$233:$B$244,A30,Custos!$B$233:$B$244))+IF(Encomenda!$B$12="",0,(Encomenda!$B$12/Custos!$E$269)*SUMIF(Custos!$A$277:$B$288,A30,Custos!$B$277:$B$288))+IF(Encomenda!$B$13="",0,(Encomenda!$B$13/Custos!$E$313)*SUMIF(Custos!$A$321:$B$332,A30,Custos!$B$321:$B$332))+IF(Encomenda!$B$14="",0,(Encomenda!$B$14/Custos!$E$357)*SUMIF(Custos!$A$365:$B$376,A30,Custos!$B$365:$B$376))+IF(Encomenda!$B$15="",0,(Encomenda!$B$15/Custos!$E$401)*SUMIF(Custos!$A$409:$B$420,A30,Custos!$B$409:$B$420))+IF(Encomenda!$B$16="",0,(Encomenda!$B$16/Custos!$E$445)*SUMIF(Custos!$A$453:$B$464,A30,Custos!$B$453:$B$464))+IF(Encomenda!$B$17="",0,(Encomenda!$B$17/Custos!$E$489)*SUMIF(Custos!$A$497:$B$508,A30,Custos!$B$497:$B$508))+IF(Encomenda!$B$18="",0,(Encomenda!$B$18/Custos!$E$533)*SUMIF(Custos!$A$541:$B$552,A30,Custos!$B$541:$B$552))+IF(Encomenda!$B$19="",0,(Encomenda!$B$19/Custos!$E$577)*SUMIF(Custos!$A$585:$B$596,A30,Custos!$B$585:$B$596))+IF(Encomenda!$B$20="",0,(Encomenda!$B$20/Custos!$E$621)*SUMIF(Custos!$A$629:$B$640,A30,Custos!$B$629:$B$640))</f>
        <v>0</v>
      </c>
      <c r="D30" s="69">
        <f t="shared" si="0"/>
      </c>
    </row>
    <row r="31" spans="1:4" ht="12">
      <c r="A31" s="66">
        <f>IF(MP!A33="","",MP!A33)</f>
      </c>
      <c r="B31" s="67">
        <f>IF(MP!F33="","",MP!F33)</f>
      </c>
      <c r="C31" s="68">
        <f>IF(Encomenda!$B$6="",0,(Encomenda!$B$6/Custos!$E$5)*SUMIF(Custos!$A$13:$B$24,A31,Custos!$B$13:$B$24))+IF(Encomenda!$B$7="",0,(Encomenda!$B$7/Custos!$E$49)*SUMIF(Custos!$A$57:$B$68,A31,Custos!$B$57:$D$68))+IF(Encomenda!$B$8="",0,(Encomenda!$B$8/Custos!$E$93)*SUMIF(Custos!$A$101:$B$112,A31,Custos!$B$101:$B$112))+IF(Encomenda!$B$9="",0,(Encomenda!$B$9/Custos!$E$137)*SUMIF(Custos!$A$145:$B$156,A31,Custos!$B$145:$B$156))+IF(Encomenda!$B$10="",0,(Encomenda!$B$10/Custos!$E$181)*SUMIF(Custos!$A$189:$B$200,A31,Custos!$B$189:$B$200))+IF(Encomenda!$B$11="",0,(Encomenda!$B$11/Custos!$E$225)*SUMIF(Custos!$A$233:$B$244,A31,Custos!$B$233:$B$244))+IF(Encomenda!$B$12="",0,(Encomenda!$B$12/Custos!$E$269)*SUMIF(Custos!$A$277:$B$288,A31,Custos!$B$277:$B$288))+IF(Encomenda!$B$13="",0,(Encomenda!$B$13/Custos!$E$313)*SUMIF(Custos!$A$321:$B$332,A31,Custos!$B$321:$B$332))+IF(Encomenda!$B$14="",0,(Encomenda!$B$14/Custos!$E$357)*SUMIF(Custos!$A$365:$B$376,A31,Custos!$B$365:$B$376))+IF(Encomenda!$B$15="",0,(Encomenda!$B$15/Custos!$E$401)*SUMIF(Custos!$A$409:$B$420,A31,Custos!$B$409:$B$420))+IF(Encomenda!$B$16="",0,(Encomenda!$B$16/Custos!$E$445)*SUMIF(Custos!$A$453:$B$464,A31,Custos!$B$453:$B$464))+IF(Encomenda!$B$17="",0,(Encomenda!$B$17/Custos!$E$489)*SUMIF(Custos!$A$497:$B$508,A31,Custos!$B$497:$B$508))+IF(Encomenda!$B$18="",0,(Encomenda!$B$18/Custos!$E$533)*SUMIF(Custos!$A$541:$B$552,A31,Custos!$B$541:$B$552))+IF(Encomenda!$B$19="",0,(Encomenda!$B$19/Custos!$E$577)*SUMIF(Custos!$A$585:$B$596,A31,Custos!$B$585:$B$596))+IF(Encomenda!$B$20="",0,(Encomenda!$B$20/Custos!$E$621)*SUMIF(Custos!$A$629:$B$640,A31,Custos!$B$629:$B$640))</f>
        <v>0</v>
      </c>
      <c r="D31" s="69">
        <f t="shared" si="0"/>
      </c>
    </row>
    <row r="32" spans="1:4" ht="12">
      <c r="A32" s="66">
        <f>IF(MP!A34="","",MP!A34)</f>
      </c>
      <c r="B32" s="67">
        <f>IF(MP!F34="","",MP!F34)</f>
      </c>
      <c r="C32" s="68">
        <f>IF(Encomenda!$B$6="",0,(Encomenda!$B$6/Custos!$E$5)*SUMIF(Custos!$A$13:$B$24,A32,Custos!$B$13:$B$24))+IF(Encomenda!$B$7="",0,(Encomenda!$B$7/Custos!$E$49)*SUMIF(Custos!$A$57:$B$68,A32,Custos!$B$57:$D$68))+IF(Encomenda!$B$8="",0,(Encomenda!$B$8/Custos!$E$93)*SUMIF(Custos!$A$101:$B$112,A32,Custos!$B$101:$B$112))+IF(Encomenda!$B$9="",0,(Encomenda!$B$9/Custos!$E$137)*SUMIF(Custos!$A$145:$B$156,A32,Custos!$B$145:$B$156))+IF(Encomenda!$B$10="",0,(Encomenda!$B$10/Custos!$E$181)*SUMIF(Custos!$A$189:$B$200,A32,Custos!$B$189:$B$200))+IF(Encomenda!$B$11="",0,(Encomenda!$B$11/Custos!$E$225)*SUMIF(Custos!$A$233:$B$244,A32,Custos!$B$233:$B$244))+IF(Encomenda!$B$12="",0,(Encomenda!$B$12/Custos!$E$269)*SUMIF(Custos!$A$277:$B$288,A32,Custos!$B$277:$B$288))+IF(Encomenda!$B$13="",0,(Encomenda!$B$13/Custos!$E$313)*SUMIF(Custos!$A$321:$B$332,A32,Custos!$B$321:$B$332))+IF(Encomenda!$B$14="",0,(Encomenda!$B$14/Custos!$E$357)*SUMIF(Custos!$A$365:$B$376,A32,Custos!$B$365:$B$376))+IF(Encomenda!$B$15="",0,(Encomenda!$B$15/Custos!$E$401)*SUMIF(Custos!$A$409:$B$420,A32,Custos!$B$409:$B$420))+IF(Encomenda!$B$16="",0,(Encomenda!$B$16/Custos!$E$445)*SUMIF(Custos!$A$453:$B$464,A32,Custos!$B$453:$B$464))+IF(Encomenda!$B$17="",0,(Encomenda!$B$17/Custos!$E$489)*SUMIF(Custos!$A$497:$B$508,A32,Custos!$B$497:$B$508))+IF(Encomenda!$B$18="",0,(Encomenda!$B$18/Custos!$E$533)*SUMIF(Custos!$A$541:$B$552,A32,Custos!$B$541:$B$552))+IF(Encomenda!$B$19="",0,(Encomenda!$B$19/Custos!$E$577)*SUMIF(Custos!$A$585:$B$596,A32,Custos!$B$585:$B$596))+IF(Encomenda!$B$20="",0,(Encomenda!$B$20/Custos!$E$621)*SUMIF(Custos!$A$629:$B$640,A32,Custos!$B$629:$B$640))</f>
        <v>0</v>
      </c>
      <c r="D32" s="69">
        <f t="shared" si="0"/>
      </c>
    </row>
    <row r="33" spans="1:4" ht="15">
      <c r="A33" s="70" t="s">
        <v>133</v>
      </c>
      <c r="B33" s="67"/>
      <c r="C33" s="69"/>
      <c r="D33" s="71">
        <f>SUM(D3:D32)</f>
        <v>3555.692661123268</v>
      </c>
    </row>
  </sheetData>
  <sheetProtection selectLockedCells="1" selectUnlockedCells="1"/>
  <mergeCells count="1">
    <mergeCell ref="A1:D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E12" sqref="E12"/>
    </sheetView>
  </sheetViews>
  <sheetFormatPr defaultColWidth="11.57421875" defaultRowHeight="12.75"/>
  <cols>
    <col min="1" max="1" width="27.28125" style="0" customWidth="1"/>
    <col min="2" max="2" width="23.140625" style="0" customWidth="1"/>
    <col min="3" max="3" width="26.7109375" style="0" customWidth="1"/>
    <col min="4" max="4" width="11.421875" style="0" customWidth="1"/>
    <col min="5" max="6" width="19.7109375" style="0" customWidth="1"/>
    <col min="7" max="7" width="22.28125" style="0" customWidth="1"/>
    <col min="8" max="16384" width="11.421875" style="0" customWidth="1"/>
  </cols>
  <sheetData>
    <row r="1" spans="1:7" ht="22.5">
      <c r="A1" s="122" t="s">
        <v>134</v>
      </c>
      <c r="B1" s="122"/>
      <c r="C1" s="122"/>
      <c r="D1" s="122"/>
      <c r="E1" s="122"/>
      <c r="F1" s="122"/>
      <c r="G1" s="122"/>
    </row>
    <row r="2" spans="1:7" s="73" customFormat="1" ht="16.5">
      <c r="A2" s="123" t="s">
        <v>135</v>
      </c>
      <c r="B2" s="123"/>
      <c r="C2" s="123"/>
      <c r="D2" s="72"/>
      <c r="E2" s="123" t="s">
        <v>136</v>
      </c>
      <c r="F2" s="123"/>
      <c r="G2" s="123"/>
    </row>
    <row r="3" spans="1:7" s="62" customFormat="1" ht="15">
      <c r="A3" s="74" t="s">
        <v>123</v>
      </c>
      <c r="B3" s="74" t="s">
        <v>137</v>
      </c>
      <c r="C3" s="74" t="s">
        <v>138</v>
      </c>
      <c r="D3" s="75"/>
      <c r="E3" s="74" t="s">
        <v>123</v>
      </c>
      <c r="F3" s="74" t="s">
        <v>139</v>
      </c>
      <c r="G3" s="74" t="s">
        <v>140</v>
      </c>
    </row>
    <row r="4" spans="1:7" ht="12">
      <c r="A4" s="56" t="str">
        <f>IF(Encomenda!A6="","",Encomenda!A6)</f>
        <v>Ecobag</v>
      </c>
      <c r="B4" s="76">
        <f>IF(Encomenda!B6="","",(Encomenda!B6/Custos!$E$5)/Encomenda!$B$3)</f>
        <v>44.44444444444444</v>
      </c>
      <c r="C4" s="76">
        <f aca="true" t="shared" si="0" ref="C4:C18">IF(B4="","",B4*5)</f>
        <v>222.22222222222223</v>
      </c>
      <c r="D4" s="77"/>
      <c r="E4" s="56" t="str">
        <f aca="true" t="shared" si="1" ref="E4:E18">A4</f>
        <v>Ecobag</v>
      </c>
      <c r="F4" s="76">
        <f>IF(Encomenda!B6="","",(Encomenda!E6/Encomenda!$B$3))</f>
        <v>29.629629629629626</v>
      </c>
      <c r="G4" s="76">
        <f aca="true" t="shared" si="2" ref="G4:G18">IF(F4="","",F4*5)</f>
        <v>148.14814814814812</v>
      </c>
    </row>
    <row r="5" spans="1:7" ht="12">
      <c r="A5" s="56" t="str">
        <f>IF(Encomenda!A7="","",Encomenda!A7)</f>
        <v>Necessaire</v>
      </c>
      <c r="B5" s="76">
        <f>IF(Encomenda!B7="","",(Encomenda!B7/Custos!$E$49)/Encomenda!$B$3)</f>
        <v>88.88888888888889</v>
      </c>
      <c r="C5" s="76">
        <f t="shared" si="0"/>
        <v>444.44444444444446</v>
      </c>
      <c r="D5" s="77"/>
      <c r="E5" s="56" t="str">
        <f t="shared" si="1"/>
        <v>Necessaire</v>
      </c>
      <c r="F5" s="76">
        <f>IF(Encomenda!B7="","",(Encomenda!E7/Encomenda!$B$3))</f>
        <v>34.074074074074076</v>
      </c>
      <c r="G5" s="76">
        <f t="shared" si="2"/>
        <v>170.37037037037038</v>
      </c>
    </row>
    <row r="6" spans="1:7" ht="12">
      <c r="A6" s="56" t="str">
        <f>IF(Encomenda!A8="","",Encomenda!A8)</f>
        <v>Pufes</v>
      </c>
      <c r="B6" s="76">
        <f>IF(Encomenda!B8="","",(Encomenda!B8/Custos!$E$93)/Encomenda!$B$3)</f>
        <v>11.11111111111111</v>
      </c>
      <c r="C6" s="76">
        <f t="shared" si="0"/>
        <v>55.55555555555556</v>
      </c>
      <c r="D6" s="77"/>
      <c r="E6" s="56" t="str">
        <f t="shared" si="1"/>
        <v>Pufes</v>
      </c>
      <c r="F6" s="76">
        <f>IF(Encomenda!B8="","",(Encomenda!E8/Encomenda!$B$3))</f>
        <v>33.888888888888886</v>
      </c>
      <c r="G6" s="76">
        <f t="shared" si="2"/>
        <v>169.44444444444443</v>
      </c>
    </row>
    <row r="7" spans="1:7" ht="12">
      <c r="A7" s="56" t="str">
        <f>IF(Encomenda!A9="","",Encomenda!A9)</f>
        <v>NOME DO PRODUTO</v>
      </c>
      <c r="B7" s="76">
        <f>IF(Encomenda!B9="","",(Encomenda!B9/Custos!$E$137)/Encomenda!$B$3)</f>
      </c>
      <c r="C7" s="76">
        <f t="shared" si="0"/>
      </c>
      <c r="D7" s="77"/>
      <c r="E7" s="56" t="str">
        <f t="shared" si="1"/>
        <v>NOME DO PRODUTO</v>
      </c>
      <c r="F7" s="76">
        <f>IF(Encomenda!B9="","",(Encomenda!E9/Encomenda!$B$3))</f>
      </c>
      <c r="G7" s="76">
        <f t="shared" si="2"/>
      </c>
    </row>
    <row r="8" spans="1:7" ht="12">
      <c r="A8" s="56" t="str">
        <f>IF(Encomenda!A10="","",Encomenda!A10)</f>
        <v>NOME DO PRODUTO</v>
      </c>
      <c r="B8" s="76">
        <f>IF(Encomenda!B10="","",(Encomenda!B10/Custos!$E$181)/Encomenda!$B$3)</f>
      </c>
      <c r="C8" s="76">
        <f t="shared" si="0"/>
      </c>
      <c r="D8" s="77"/>
      <c r="E8" s="56" t="str">
        <f t="shared" si="1"/>
        <v>NOME DO PRODUTO</v>
      </c>
      <c r="F8" s="76">
        <f>IF(Encomenda!B10="","",(Encomenda!E10/Encomenda!$B$3))</f>
      </c>
      <c r="G8" s="76">
        <f t="shared" si="2"/>
      </c>
    </row>
    <row r="9" spans="1:7" ht="12">
      <c r="A9" s="56" t="str">
        <f>IF(Encomenda!A11="","",Encomenda!A11)</f>
        <v>NOME DO PRODUTO</v>
      </c>
      <c r="B9" s="76">
        <f>IF(Encomenda!B11="","",(Encomenda!B11/Custos!$E$225)/Encomenda!$B$3)</f>
      </c>
      <c r="C9" s="76">
        <f t="shared" si="0"/>
      </c>
      <c r="D9" s="77"/>
      <c r="E9" s="56" t="str">
        <f t="shared" si="1"/>
        <v>NOME DO PRODUTO</v>
      </c>
      <c r="F9" s="76">
        <f>IF(Encomenda!B11="","",(Encomenda!E11/Encomenda!$B$3))</f>
      </c>
      <c r="G9" s="76">
        <f t="shared" si="2"/>
      </c>
    </row>
    <row r="10" spans="1:7" ht="12">
      <c r="A10" s="56" t="str">
        <f>IF(Encomenda!A12="","",Encomenda!A12)</f>
        <v>NOME DO PRODUTO</v>
      </c>
      <c r="B10" s="76">
        <f>IF(Encomenda!B12="","",(Encomenda!B12/Custos!$E$269)/Encomenda!$B$3)</f>
      </c>
      <c r="C10" s="76">
        <f t="shared" si="0"/>
      </c>
      <c r="D10" s="77"/>
      <c r="E10" s="56" t="str">
        <f t="shared" si="1"/>
        <v>NOME DO PRODUTO</v>
      </c>
      <c r="F10" s="76">
        <f>IF(Encomenda!B12="","",(Encomenda!E12/Encomenda!$B$3))</f>
      </c>
      <c r="G10" s="76">
        <f t="shared" si="2"/>
      </c>
    </row>
    <row r="11" spans="1:7" ht="12">
      <c r="A11" s="56" t="str">
        <f>IF(Encomenda!A13="","",Encomenda!A13)</f>
        <v>NOME DO PRODUTO</v>
      </c>
      <c r="B11" s="76">
        <f>IF(Encomenda!B13="","",(Encomenda!B13/Custos!$E$313)/Encomenda!$B$3)</f>
      </c>
      <c r="C11" s="76">
        <f t="shared" si="0"/>
      </c>
      <c r="D11" s="77"/>
      <c r="E11" s="56" t="str">
        <f t="shared" si="1"/>
        <v>NOME DO PRODUTO</v>
      </c>
      <c r="F11" s="76">
        <f>IF(Encomenda!B13="","",(Encomenda!E13/Encomenda!$B$3))</f>
      </c>
      <c r="G11" s="76">
        <f t="shared" si="2"/>
      </c>
    </row>
    <row r="12" spans="1:7" ht="12">
      <c r="A12" s="56" t="str">
        <f>IF(Encomenda!A14="","",Encomenda!A14)</f>
        <v>NOME DO PRODUTO</v>
      </c>
      <c r="B12" s="76">
        <f>IF(Encomenda!B14="","",(Encomenda!B14/Custos!$E$357)/Encomenda!$B$3)</f>
      </c>
      <c r="C12" s="76">
        <f t="shared" si="0"/>
      </c>
      <c r="D12" s="77"/>
      <c r="E12" s="56" t="str">
        <f t="shared" si="1"/>
        <v>NOME DO PRODUTO</v>
      </c>
      <c r="F12" s="76">
        <f>IF(Encomenda!B14="","",(Encomenda!E14/Encomenda!$B$3))</f>
      </c>
      <c r="G12" s="76">
        <f t="shared" si="2"/>
      </c>
    </row>
    <row r="13" spans="1:7" ht="12">
      <c r="A13" s="56" t="str">
        <f>IF(Encomenda!A15="","",Encomenda!A15)</f>
        <v>NOME DO PRODUTO</v>
      </c>
      <c r="B13" s="76">
        <f>IF(Encomenda!B15="","",(Encomenda!B15/Custos!$E$401)/Encomenda!$B$3)</f>
      </c>
      <c r="C13" s="76">
        <f t="shared" si="0"/>
      </c>
      <c r="D13" s="77"/>
      <c r="E13" s="56" t="str">
        <f t="shared" si="1"/>
        <v>NOME DO PRODUTO</v>
      </c>
      <c r="F13" s="76">
        <f>IF(Encomenda!B15="","",(Encomenda!E15/Encomenda!$B$3))</f>
      </c>
      <c r="G13" s="76">
        <f t="shared" si="2"/>
      </c>
    </row>
    <row r="14" spans="1:7" ht="12">
      <c r="A14" s="56" t="str">
        <f>IF(Encomenda!A16="","",Encomenda!A16)</f>
        <v>NOME DO PRODUTO</v>
      </c>
      <c r="B14" s="76">
        <f>IF(Encomenda!B16="","",(Encomenda!B16/Custos!$E$445)/Encomenda!$B$3)</f>
      </c>
      <c r="C14" s="76">
        <f t="shared" si="0"/>
      </c>
      <c r="D14" s="77"/>
      <c r="E14" s="56" t="str">
        <f t="shared" si="1"/>
        <v>NOME DO PRODUTO</v>
      </c>
      <c r="F14" s="76">
        <f>IF(Encomenda!B16="","",(Encomenda!E16/Encomenda!$B$3))</f>
      </c>
      <c r="G14" s="76">
        <f t="shared" si="2"/>
      </c>
    </row>
    <row r="15" spans="1:7" ht="12">
      <c r="A15" s="56" t="str">
        <f>IF(Encomenda!A17="","",Encomenda!A17)</f>
        <v>NOME DO PRODUTO</v>
      </c>
      <c r="B15" s="76">
        <f>IF(Encomenda!B17="","",(Encomenda!B17/Custos!$E$489)/Encomenda!$B$3)</f>
      </c>
      <c r="C15" s="76">
        <f t="shared" si="0"/>
      </c>
      <c r="D15" s="77"/>
      <c r="E15" s="56" t="str">
        <f t="shared" si="1"/>
        <v>NOME DO PRODUTO</v>
      </c>
      <c r="F15" s="76">
        <f>IF(Encomenda!B17="","",(Encomenda!E17/Encomenda!$B$3))</f>
      </c>
      <c r="G15" s="76">
        <f t="shared" si="2"/>
      </c>
    </row>
    <row r="16" spans="1:7" ht="12">
      <c r="A16" s="56" t="str">
        <f>IF(Encomenda!A18="","",Encomenda!A18)</f>
        <v>NOME DO PRODUTO</v>
      </c>
      <c r="B16" s="76">
        <f>IF(Encomenda!B18="","",(Encomenda!B18/Custos!$E$533)/Encomenda!$B$3)</f>
      </c>
      <c r="C16" s="76">
        <f t="shared" si="0"/>
      </c>
      <c r="D16" s="77"/>
      <c r="E16" s="56" t="str">
        <f t="shared" si="1"/>
        <v>NOME DO PRODUTO</v>
      </c>
      <c r="F16" s="76">
        <f>IF(Encomenda!B18="","",(Encomenda!E18/Encomenda!$B$3))</f>
      </c>
      <c r="G16" s="76">
        <f t="shared" si="2"/>
      </c>
    </row>
    <row r="17" spans="1:7" ht="12">
      <c r="A17" s="56" t="str">
        <f>IF(Encomenda!A19="","",Encomenda!A19)</f>
        <v>NOME DO PRODUTO</v>
      </c>
      <c r="B17" s="76">
        <f>IF(Encomenda!B19="","",(Encomenda!B19/Custos!$E$577)/Encomenda!$B$3)</f>
      </c>
      <c r="C17" s="76">
        <f t="shared" si="0"/>
      </c>
      <c r="D17" s="77"/>
      <c r="E17" s="56" t="str">
        <f t="shared" si="1"/>
        <v>NOME DO PRODUTO</v>
      </c>
      <c r="F17" s="76">
        <f>IF(Encomenda!B19="","",(Encomenda!E19/Encomenda!$B$3))</f>
      </c>
      <c r="G17" s="76">
        <f t="shared" si="2"/>
      </c>
    </row>
    <row r="18" spans="1:7" ht="12">
      <c r="A18" s="56" t="str">
        <f>IF(Encomenda!A20="","",Encomenda!A20)</f>
        <v>NOME DO PRODUTO</v>
      </c>
      <c r="B18" s="76">
        <f>IF(Encomenda!B20="","",(Encomenda!B20/Custos!$E$621)/Encomenda!$B$3)</f>
      </c>
      <c r="C18" s="76">
        <f t="shared" si="0"/>
      </c>
      <c r="D18" s="78"/>
      <c r="E18" s="56" t="str">
        <f t="shared" si="1"/>
        <v>NOME DO PRODUTO</v>
      </c>
      <c r="F18" s="76">
        <f>IF(Encomenda!B20="","",(Encomenda!E20/Encomenda!$B$3))</f>
      </c>
      <c r="G18" s="76">
        <f t="shared" si="2"/>
      </c>
    </row>
    <row r="19" spans="5:7" ht="12">
      <c r="E19" s="79" t="s">
        <v>133</v>
      </c>
      <c r="F19" s="80">
        <f>SUM(F4:F18)</f>
        <v>97.59259259259258</v>
      </c>
      <c r="G19" s="80">
        <f>SUM(G4:G18)</f>
        <v>487.96296296296293</v>
      </c>
    </row>
    <row r="20" spans="5:7" ht="12.75" customHeight="1">
      <c r="E20" s="124" t="s">
        <v>141</v>
      </c>
      <c r="F20" s="124"/>
      <c r="G20" s="81">
        <v>10</v>
      </c>
    </row>
    <row r="21" spans="5:7" ht="25.5">
      <c r="E21" s="82" t="s">
        <v>142</v>
      </c>
      <c r="F21" s="83">
        <f>G20*('Custos Administrativos'!B10/22)</f>
        <v>80</v>
      </c>
      <c r="G21" s="83">
        <f>F21*5</f>
        <v>400</v>
      </c>
    </row>
  </sheetData>
  <sheetProtection selectLockedCells="1" selectUnlockedCells="1"/>
  <mergeCells count="4">
    <mergeCell ref="A1:G1"/>
    <mergeCell ref="A2:C2"/>
    <mergeCell ref="E2:G2"/>
    <mergeCell ref="E20:F20"/>
  </mergeCells>
  <conditionalFormatting sqref="F19">
    <cfRule type="cellIs" priority="1" dxfId="0" operator="greaterThan" stopIfTrue="1">
      <formula>'Plano de Produção'!$F$21</formula>
    </cfRule>
  </conditionalFormatting>
  <conditionalFormatting sqref="G19">
    <cfRule type="cellIs" priority="2" dxfId="0" operator="greaterThan" stopIfTrue="1">
      <formula>'Plano de Produção'!$G$21</formula>
    </cfRule>
  </conditionalFormatting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D8" sqref="D8"/>
    </sheetView>
  </sheetViews>
  <sheetFormatPr defaultColWidth="11.57421875" defaultRowHeight="12.75"/>
  <cols>
    <col min="1" max="1" width="30.140625" style="0" customWidth="1"/>
    <col min="2" max="2" width="13.7109375" style="0" customWidth="1"/>
    <col min="3" max="3" width="13.28125" style="0" customWidth="1"/>
    <col min="4" max="8" width="11.421875" style="0" customWidth="1"/>
    <col min="9" max="9" width="18.7109375" style="0" customWidth="1"/>
    <col min="10" max="10" width="13.7109375" style="0" customWidth="1"/>
    <col min="11" max="16384" width="11.421875" style="0" customWidth="1"/>
  </cols>
  <sheetData>
    <row r="1" spans="1:3" ht="22.5">
      <c r="A1" s="122" t="s">
        <v>143</v>
      </c>
      <c r="B1" s="122"/>
      <c r="C1" s="122"/>
    </row>
    <row r="2" spans="1:3" ht="12">
      <c r="A2" s="125" t="s">
        <v>144</v>
      </c>
      <c r="B2" s="125"/>
      <c r="C2" s="84">
        <f>'Plano de Compras'!D33</f>
        <v>3555.692661123268</v>
      </c>
    </row>
    <row r="3" spans="1:3" ht="12">
      <c r="A3" s="125" t="s">
        <v>127</v>
      </c>
      <c r="B3" s="125"/>
      <c r="C3" s="84">
        <f>Encomenda!F21</f>
        <v>9812.84048348655</v>
      </c>
    </row>
    <row r="4" spans="1:3" ht="12">
      <c r="A4" s="125" t="s">
        <v>145</v>
      </c>
      <c r="B4" s="125"/>
      <c r="C4" s="85">
        <f>IF('Custos Administrativos'!$B$4="MICROEMPRESA",C9*0.0525,C9*0.0865)</f>
        <v>903.0000000000001</v>
      </c>
    </row>
    <row r="5" spans="1:3" ht="12">
      <c r="A5" s="125" t="s">
        <v>146</v>
      </c>
      <c r="B5" s="125"/>
      <c r="C5" s="86">
        <v>0</v>
      </c>
    </row>
    <row r="6" spans="1:3" ht="12">
      <c r="A6" s="87" t="s">
        <v>147</v>
      </c>
      <c r="B6" s="88">
        <v>1</v>
      </c>
      <c r="C6" s="89">
        <f>B6*'Custos Administrativos'!C32</f>
        <v>851.0240040858018</v>
      </c>
    </row>
    <row r="7" spans="1:3" ht="12">
      <c r="A7" s="125" t="s">
        <v>148</v>
      </c>
      <c r="B7" s="125"/>
      <c r="C7" s="90">
        <v>0</v>
      </c>
    </row>
    <row r="8" spans="1:3" ht="12">
      <c r="A8" s="126" t="s">
        <v>149</v>
      </c>
      <c r="B8" s="126"/>
      <c r="C8" s="89">
        <f>SUM(C2:C7)</f>
        <v>15122.557148695621</v>
      </c>
    </row>
    <row r="9" spans="1:3" ht="14.25" customHeight="1">
      <c r="A9" s="127" t="s">
        <v>150</v>
      </c>
      <c r="B9" s="127"/>
      <c r="C9" s="89">
        <f>Encomenda!D21</f>
        <v>17200</v>
      </c>
    </row>
    <row r="10" spans="1:3" ht="16.5" customHeight="1">
      <c r="A10" s="128" t="s">
        <v>151</v>
      </c>
      <c r="B10" s="128"/>
      <c r="C10" s="89">
        <f>C9-C8</f>
        <v>2077.4428513043786</v>
      </c>
    </row>
    <row r="13" ht="12">
      <c r="B13">
        <f>IF(B18="","",IF('Custos Administrativos'!$B$4="",0,IF('Custos Administrativos'!$B$4="MICROEMPRESA",B18*0.0525,IF('Custos Administrativos'!$B$4="MICROEMPRESA",B18*0.0865))))</f>
      </c>
    </row>
  </sheetData>
  <sheetProtection selectLockedCells="1" selectUnlockedCells="1"/>
  <mergeCells count="9">
    <mergeCell ref="A8:B8"/>
    <mergeCell ref="A9:B9"/>
    <mergeCell ref="A10:B10"/>
    <mergeCell ref="A1:C1"/>
    <mergeCell ref="A2:B2"/>
    <mergeCell ref="A3:B3"/>
    <mergeCell ref="A4:B4"/>
    <mergeCell ref="A5:B5"/>
    <mergeCell ref="A7:B7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